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rel Dupal\Desktop\Dupal K\Tribuna Zbrojovka 5-2022\1-6-2022\"/>
    </mc:Choice>
  </mc:AlternateContent>
  <xr:revisionPtr revIDLastSave="0" documentId="13_ncr:1_{9D7D1AA5-6676-4AB7-B952-117A6E05E8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avba" sheetId="1" r:id="rId1"/>
    <sheet name="VzorPolozky" sheetId="10" state="hidden" r:id="rId2"/>
    <sheet name="SO 01 ZBR22_06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ZBR22_06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ZBR22_06 Pol'!$A$1:$X$58</definedName>
    <definedName name="_xlnm.Print_Area" localSheetId="0">Stavba!$A$1:$J$61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O9" i="12"/>
  <c r="Q9" i="12"/>
  <c r="Q8" i="12" s="1"/>
  <c r="V9" i="12"/>
  <c r="G11" i="12"/>
  <c r="G8" i="12" s="1"/>
  <c r="I52" i="1" s="1"/>
  <c r="I11" i="12"/>
  <c r="K11" i="12"/>
  <c r="O11" i="12"/>
  <c r="Q11" i="12"/>
  <c r="V11" i="12"/>
  <c r="G13" i="12"/>
  <c r="I53" i="1" s="1"/>
  <c r="O13" i="12"/>
  <c r="G14" i="12"/>
  <c r="M14" i="12" s="1"/>
  <c r="M13" i="12" s="1"/>
  <c r="I14" i="12"/>
  <c r="I13" i="12" s="1"/>
  <c r="K14" i="12"/>
  <c r="K13" i="12" s="1"/>
  <c r="O14" i="12"/>
  <c r="Q14" i="12"/>
  <c r="Q13" i="12" s="1"/>
  <c r="V14" i="12"/>
  <c r="V13" i="12" s="1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K16" i="12" s="1"/>
  <c r="O19" i="12"/>
  <c r="Q19" i="12"/>
  <c r="V19" i="12"/>
  <c r="Q20" i="12"/>
  <c r="G21" i="12"/>
  <c r="M21" i="12" s="1"/>
  <c r="I21" i="12"/>
  <c r="I20" i="12" s="1"/>
  <c r="K21" i="12"/>
  <c r="K20" i="12" s="1"/>
  <c r="O21" i="12"/>
  <c r="Q21" i="12"/>
  <c r="V21" i="12"/>
  <c r="G23" i="12"/>
  <c r="M23" i="12" s="1"/>
  <c r="I23" i="12"/>
  <c r="K23" i="12"/>
  <c r="O23" i="12"/>
  <c r="O20" i="12" s="1"/>
  <c r="Q23" i="12"/>
  <c r="V23" i="12"/>
  <c r="O25" i="12"/>
  <c r="G26" i="12"/>
  <c r="M26" i="12" s="1"/>
  <c r="M25" i="12" s="1"/>
  <c r="I26" i="12"/>
  <c r="I25" i="12" s="1"/>
  <c r="K26" i="12"/>
  <c r="K25" i="12" s="1"/>
  <c r="O26" i="12"/>
  <c r="Q26" i="12"/>
  <c r="Q25" i="12" s="1"/>
  <c r="V26" i="12"/>
  <c r="V25" i="12" s="1"/>
  <c r="G28" i="12"/>
  <c r="G27" i="12" s="1"/>
  <c r="I57" i="1" s="1"/>
  <c r="I17" i="1" s="1"/>
  <c r="I28" i="12"/>
  <c r="I27" i="12" s="1"/>
  <c r="K28" i="12"/>
  <c r="K27" i="12" s="1"/>
  <c r="O28" i="12"/>
  <c r="Q28" i="12"/>
  <c r="V28" i="12"/>
  <c r="G30" i="12"/>
  <c r="M30" i="12" s="1"/>
  <c r="I30" i="12"/>
  <c r="K30" i="12"/>
  <c r="O30" i="12"/>
  <c r="Q30" i="12"/>
  <c r="Q27" i="12" s="1"/>
  <c r="V30" i="12"/>
  <c r="G32" i="12"/>
  <c r="M32" i="12" s="1"/>
  <c r="I32" i="12"/>
  <c r="K32" i="12"/>
  <c r="O32" i="12"/>
  <c r="Q32" i="12"/>
  <c r="V32" i="12"/>
  <c r="V27" i="12" s="1"/>
  <c r="G35" i="12"/>
  <c r="G34" i="12" s="1"/>
  <c r="I58" i="1" s="1"/>
  <c r="I35" i="12"/>
  <c r="K35" i="12"/>
  <c r="O35" i="12"/>
  <c r="Q35" i="12"/>
  <c r="V35" i="12"/>
  <c r="G36" i="12"/>
  <c r="M36" i="12" s="1"/>
  <c r="I36" i="12"/>
  <c r="I34" i="12" s="1"/>
  <c r="K36" i="12"/>
  <c r="O36" i="12"/>
  <c r="Q36" i="12"/>
  <c r="V36" i="12"/>
  <c r="G37" i="12"/>
  <c r="I37" i="12"/>
  <c r="K37" i="12"/>
  <c r="K34" i="12" s="1"/>
  <c r="M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I42" i="12"/>
  <c r="K42" i="12"/>
  <c r="V42" i="12"/>
  <c r="G43" i="12"/>
  <c r="G42" i="12" s="1"/>
  <c r="I59" i="1" s="1"/>
  <c r="I19" i="1" s="1"/>
  <c r="I43" i="12"/>
  <c r="K43" i="12"/>
  <c r="O43" i="12"/>
  <c r="O42" i="12" s="1"/>
  <c r="Q43" i="12"/>
  <c r="Q42" i="12" s="1"/>
  <c r="V43" i="12"/>
  <c r="I44" i="12"/>
  <c r="O44" i="12"/>
  <c r="G45" i="12"/>
  <c r="M45" i="12" s="1"/>
  <c r="I45" i="12"/>
  <c r="K45" i="12"/>
  <c r="K44" i="12" s="1"/>
  <c r="O45" i="12"/>
  <c r="Q45" i="12"/>
  <c r="Q44" i="12" s="1"/>
  <c r="V45" i="12"/>
  <c r="V44" i="12" s="1"/>
  <c r="G46" i="12"/>
  <c r="M46" i="12" s="1"/>
  <c r="I46" i="12"/>
  <c r="K46" i="12"/>
  <c r="O46" i="12"/>
  <c r="Q46" i="12"/>
  <c r="V46" i="12"/>
  <c r="AE48" i="12"/>
  <c r="F41" i="1" s="1"/>
  <c r="I18" i="1"/>
  <c r="J28" i="1"/>
  <c r="J26" i="1"/>
  <c r="G38" i="1"/>
  <c r="F38" i="1"/>
  <c r="J23" i="1"/>
  <c r="J24" i="1"/>
  <c r="J25" i="1"/>
  <c r="J27" i="1"/>
  <c r="E24" i="1"/>
  <c r="E26" i="1"/>
  <c r="G44" i="12" l="1"/>
  <c r="I60" i="1" s="1"/>
  <c r="I20" i="1" s="1"/>
  <c r="M28" i="12"/>
  <c r="M27" i="12" s="1"/>
  <c r="M20" i="12"/>
  <c r="M11" i="12"/>
  <c r="M8" i="12" s="1"/>
  <c r="O34" i="12"/>
  <c r="G25" i="12"/>
  <c r="I56" i="1" s="1"/>
  <c r="V20" i="12"/>
  <c r="Q34" i="12"/>
  <c r="M35" i="12"/>
  <c r="M34" i="12" s="1"/>
  <c r="O16" i="12"/>
  <c r="F39" i="1"/>
  <c r="Q16" i="12"/>
  <c r="O8" i="12"/>
  <c r="O27" i="12"/>
  <c r="K8" i="12"/>
  <c r="F40" i="1"/>
  <c r="I16" i="12"/>
  <c r="G16" i="12"/>
  <c r="I54" i="1" s="1"/>
  <c r="M44" i="12"/>
  <c r="V34" i="12"/>
  <c r="G20" i="12"/>
  <c r="I55" i="1" s="1"/>
  <c r="V8" i="12"/>
  <c r="M16" i="12"/>
  <c r="M43" i="12"/>
  <c r="M42" i="12" s="1"/>
  <c r="AF48" i="12"/>
  <c r="I16" i="1" l="1"/>
  <c r="I21" i="1" s="1"/>
  <c r="I61" i="1"/>
  <c r="J59" i="1" s="1"/>
  <c r="G48" i="12"/>
  <c r="G41" i="1"/>
  <c r="H41" i="1" s="1"/>
  <c r="I41" i="1" s="1"/>
  <c r="G40" i="1"/>
  <c r="H40" i="1" s="1"/>
  <c r="I40" i="1" s="1"/>
  <c r="G39" i="1"/>
  <c r="G42" i="1" s="1"/>
  <c r="G25" i="1" s="1"/>
  <c r="A25" i="1" s="1"/>
  <c r="F42" i="1"/>
  <c r="J60" i="1" l="1"/>
  <c r="J56" i="1"/>
  <c r="J55" i="1"/>
  <c r="J53" i="1"/>
  <c r="H39" i="1"/>
  <c r="I39" i="1" s="1"/>
  <c r="I42" i="1" s="1"/>
  <c r="J58" i="1"/>
  <c r="J57" i="1"/>
  <c r="J52" i="1"/>
  <c r="J54" i="1"/>
  <c r="A26" i="1"/>
  <c r="G26" i="1"/>
  <c r="G28" i="1"/>
  <c r="G23" i="1"/>
  <c r="A23" i="1" s="1"/>
  <c r="G24" i="1" s="1"/>
  <c r="A27" i="1" s="1"/>
  <c r="H42" i="1" l="1"/>
  <c r="J61" i="1"/>
  <c r="A24" i="1"/>
  <c r="J40" i="1"/>
  <c r="J39" i="1"/>
  <c r="J42" i="1" s="1"/>
  <c r="J41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Honsa Martin</author>
  </authors>
  <commentList>
    <comment ref="S6" authorId="0" shapeId="0" xr:uid="{6FB2C49B-14E3-4334-8250-E42174CC14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DFDC74-6239-4E48-B6A3-37601FD559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<sst xmlns="http://schemas.openxmlformats.org/spreadsheetml/2006/main" count="354" uniqueCount="175">
  <si>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</si>
  <si>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</si>
  <si>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</si>
  <si>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</si>
  <si>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</si>
  <si>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</si>
  <si>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</si>
  <si>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</si>
  <si>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</si>
  <si>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</si>
  <si>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</si>
  <si>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</si>
  <si>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</si>
  <si>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</si>
  <si>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</si>
  <si>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</si>
  <si>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</si>
  <si>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</si>
  <si>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</si>
  <si>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</si>
  <si>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</si>
  <si>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</si>
  <si>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</si>
  <si>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</si>
  <si>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</si>
  <si>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</si>
  <si>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</si>
  <si>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</si>
  <si>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</si>
  <si>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</si>
  <si>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</si>
  <si>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</si>
  <si>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</si>
  <si>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</si>
  <si>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</si>
  <si>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</si>
  <si>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</si>
  <si>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</si>
  <si>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</si>
  <si>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</si>
  <si>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</si>
  <si>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DUP22/06</t>
  </si>
  <si>
    <t>Oprava patek tribuny - Var.II</t>
  </si>
  <si>
    <t>SO 01</t>
  </si>
  <si>
    <t>Oprava patek tribuny</t>
  </si>
  <si>
    <t>Objekt:</t>
  </si>
  <si>
    <t>Rozpočet:</t>
  </si>
  <si>
    <t>Stavba</t>
  </si>
  <si>
    <t>Celkem za stavbu</t>
  </si>
  <si>
    <t>CZK</t>
  </si>
  <si>
    <t>#POPS</t>
  </si>
  <si>
    <t>#POPO</t>
  </si>
  <si>
    <t>Popis objektu: SO 01 - Oprava patek tribuny</t>
  </si>
  <si>
    <t>#POPR</t>
  </si>
  <si>
    <t>Rekapitulace dílů</t>
  </si>
  <si>
    <t>Typ dílu</t>
  </si>
  <si>
    <t>2</t>
  </si>
  <si>
    <t>Základy a zvláštní zakládání</t>
  </si>
  <si>
    <t>93</t>
  </si>
  <si>
    <t>Dokončovací práce inženýrských staveb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</si>
  <si>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</si>
  <si>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</si>
  <si>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</si>
  <si>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</si>
  <si>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</si>
  <si>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</si>
  <si>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783</t>
  </si>
  <si>
    <t>Nátěry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</si>
  <si>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</si>
  <si>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</si>
  <si>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</si>
  <si>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</si>
  <si>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</si>
  <si>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</si>
  <si>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</si>
  <si>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</si>
  <si>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</si>
  <si>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</si>
  <si>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</si>
  <si>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</si>
  <si>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</si>
  <si>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</si>
  <si>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</si>
  <si>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</si>
  <si>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</si>
  <si>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</si>
  <si>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</si>
  <si>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</si>
  <si>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</si>
  <si>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</si>
  <si>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</si>
  <si>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</si>
  <si>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</si>
  <si>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</si>
  <si>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</si>
  <si>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</si>
  <si>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</si>
  <si>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</si>
  <si>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</si>
  <si>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</si>
  <si>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216903121</t>
  </si>
  <si>
    <t>m2</t>
  </si>
  <si>
    <t>RTS 22/ I</t>
  </si>
  <si>
    <t>Práce</t>
  </si>
  <si>
    <t>POL1_</t>
  </si>
  <si>
    <t>očištění plochy pod plechem : 0,6*0,4*17</t>
  </si>
  <si>
    <t>VV</t>
  </si>
  <si>
    <t>216904212</t>
  </si>
  <si>
    <t>Očištění stlačeným vzduchem zdiva a rubu kleneb</t>
  </si>
  <si>
    <t>Odkaz na mn. položky pořadí 1 : 4,08000</t>
  </si>
  <si>
    <t>936457111RRR</t>
  </si>
  <si>
    <t>m3</t>
  </si>
  <si>
    <t>Vlastní</t>
  </si>
  <si>
    <t>Indiv</t>
  </si>
  <si>
    <t>očištění plochy pod plechem : 0,6*0,4*0,15*17</t>
  </si>
  <si>
    <t>953981105</t>
  </si>
  <si>
    <t>Chemické kotvy do betonu, hl. 170 mm, M 20, ampule</t>
  </si>
  <si>
    <t>kus</t>
  </si>
  <si>
    <t>17*6</t>
  </si>
  <si>
    <t>959-001</t>
  </si>
  <si>
    <t>Prošroubování stáva. kotev plechů s novými kotvami</t>
  </si>
  <si>
    <t>961044111</t>
  </si>
  <si>
    <t>Bourání základů z betonu prostého</t>
  </si>
  <si>
    <t>obetonování : 0,4*0,4*0,6*17</t>
  </si>
  <si>
    <t>970041060</t>
  </si>
  <si>
    <t>Vrtání jádrové do prostého betonu do D 60 mm</t>
  </si>
  <si>
    <t>m</t>
  </si>
  <si>
    <t>vrty pod plechy - předpoklad : 0,2*10*17*2</t>
  </si>
  <si>
    <t>999281145</t>
  </si>
  <si>
    <t>Přesun hmot pro opravy a údržbu do v. 6 m, nošením</t>
  </si>
  <si>
    <t>t</t>
  </si>
  <si>
    <t>Přesun hmot</t>
  </si>
  <si>
    <t>POL7_</t>
  </si>
  <si>
    <t>783201811</t>
  </si>
  <si>
    <t>Odstranění nátěrů z kovových konstrukcí oškrábáním</t>
  </si>
  <si>
    <t>předpoklad : (0,45*0,6*2+0,7*0,4*2*2)*17</t>
  </si>
  <si>
    <t>783222921</t>
  </si>
  <si>
    <t>Odkaz na mn. položky pořadí 9 : 28,22000</t>
  </si>
  <si>
    <t>783904811</t>
  </si>
  <si>
    <t>Odrezivění kovových konstrukcí</t>
  </si>
  <si>
    <t>979086112</t>
  </si>
  <si>
    <t>Nakládání nebo překládání suti a vybouraných hmot</t>
  </si>
  <si>
    <t>Přesun suti</t>
  </si>
  <si>
    <t>POL8_</t>
  </si>
  <si>
    <t>979011221</t>
  </si>
  <si>
    <t>Svislá doprava suti a vybour. hmot za 1.PP nošením</t>
  </si>
  <si>
    <t>979081111</t>
  </si>
  <si>
    <t>Odvoz suti a vybour. hmot na skládku do 1 km kontejnerem 4 t</t>
  </si>
  <si>
    <t>979081121</t>
  </si>
  <si>
    <t>Příplatek k odvozu za každý další 1 km kontejnerem 4 t</t>
  </si>
  <si>
    <t>979990103</t>
  </si>
  <si>
    <t>Poplatek za uložení suti - beton, skupina odpadu 170101</t>
  </si>
  <si>
    <t>979087312</t>
  </si>
  <si>
    <t>Vodorovné přemístění vyb. hmot nošením do 10 m</t>
  </si>
  <si>
    <t>979087391</t>
  </si>
  <si>
    <t>Příplatek za nošení suti každých dalších 10 m</t>
  </si>
  <si>
    <t>005123010R</t>
  </si>
  <si>
    <t>Extrémní místo provádění</t>
  </si>
  <si>
    <t>Soubor</t>
  </si>
  <si>
    <t>VRN</t>
  </si>
  <si>
    <t>POL99_2</t>
  </si>
  <si>
    <t>005121 R</t>
  </si>
  <si>
    <t>Zařízení staveniště</t>
  </si>
  <si>
    <t>005211080R</t>
  </si>
  <si>
    <t xml:space="preserve">Bezpečnostní a hygienická opatření na staveništi </t>
  </si>
  <si>
    <t>SUM</t>
  </si>
  <si>
    <t>Poznámky uchazeče k zadání</t>
  </si>
  <si>
    <t>POPUZIV</t>
  </si>
  <si>
    <t>END</t>
  </si>
  <si>
    <t>Otryskání ploch pískem</t>
  </si>
  <si>
    <t>Zálivka dutin betonem objemu do 0,01 m3 rozpínavou maltou</t>
  </si>
  <si>
    <t>Údržba, nátěr syntetický kov.konstr.přímo na rez hladký - 2 vrstvy</t>
  </si>
  <si>
    <t>ZBR22/06</t>
  </si>
  <si>
    <t>Popis stavby: ZBR22/06 - Oprava patek tribuny</t>
  </si>
  <si>
    <t>Popis rozpočtu: ZBR22/06 - Oprava patek tribuny - Var.II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</si>
</sst>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4" fontId="7" fillId="2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38</v>
      </c>
      <c r="B1" s="190" t="s">
        <v>4</v>
      </c>
      <c r="C1" s="191"/>
      <c r="D1" s="191"/>
      <c r="E1" s="191"/>
      <c r="F1" s="191"/>
      <c r="G1" s="191"/>
      <c r="H1" s="191"/>
      <c r="I1" s="191"/>
      <c r="J1" s="192"/>
    </row>
    <row r="2" spans="1:15" ht="36" customHeight="1" x14ac:dyDescent="0.25">
      <c r="A2" s="2"/>
      <c r="B2" s="77" t="s">
        <v>24</v>
      </c>
      <c r="C2" s="78"/>
      <c r="D2" s="79" t="s">
        <v>172</v>
      </c>
      <c r="E2" s="199" t="s">
        <v>44</v>
      </c>
      <c r="F2" s="200"/>
      <c r="G2" s="200"/>
      <c r="H2" s="200"/>
      <c r="I2" s="200"/>
      <c r="J2" s="201"/>
      <c r="O2" s="1"/>
    </row>
    <row r="3" spans="1:15" ht="27" customHeight="1" x14ac:dyDescent="0.25">
      <c r="A3" s="2"/>
      <c r="B3" s="80" t="s">
        <v>45</v>
      </c>
      <c r="C3" s="78"/>
      <c r="D3" s="81" t="s">
        <v>43</v>
      </c>
      <c r="E3" s="202" t="s">
        <v>44</v>
      </c>
      <c r="F3" s="203"/>
      <c r="G3" s="203"/>
      <c r="H3" s="203"/>
      <c r="I3" s="203"/>
      <c r="J3" s="204"/>
    </row>
    <row r="4" spans="1:15" ht="23.25" customHeight="1" x14ac:dyDescent="0.25">
      <c r="A4" s="76">
        <v>2436</v>
      </c>
      <c r="B4" s="82" t="s">
        <v>46</v>
      </c>
      <c r="C4" s="83"/>
      <c r="D4" s="84" t="s">
        <v>172</v>
      </c>
      <c r="E4" s="212" t="s">
        <v>42</v>
      </c>
      <c r="F4" s="213"/>
      <c r="G4" s="213"/>
      <c r="H4" s="213"/>
      <c r="I4" s="213"/>
      <c r="J4" s="214"/>
    </row>
    <row r="5" spans="1:15" ht="24" customHeight="1" x14ac:dyDescent="0.25">
      <c r="A5" s="2"/>
      <c r="B5" s="31" t="s">
        <v>23</v>
      </c>
      <c r="D5" s="217"/>
      <c r="E5" s="218"/>
      <c r="F5" s="218"/>
      <c r="G5" s="218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9"/>
      <c r="E6" s="220"/>
      <c r="F6" s="220"/>
      <c r="G6" s="220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6"/>
      <c r="E11" s="206"/>
      <c r="F11" s="206"/>
      <c r="G11" s="206"/>
      <c r="H11" s="18" t="s">
        <v>40</v>
      </c>
      <c r="I11" s="86"/>
      <c r="J11" s="8"/>
    </row>
    <row r="12" spans="1:15" ht="15.75" customHeight="1" x14ac:dyDescent="0.25">
      <c r="A12" s="2"/>
      <c r="B12" s="28"/>
      <c r="C12" s="55"/>
      <c r="D12" s="211"/>
      <c r="E12" s="211"/>
      <c r="F12" s="211"/>
      <c r="G12" s="211"/>
      <c r="H12" s="18" t="s">
        <v>36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15"/>
      <c r="F13" s="216"/>
      <c r="G13" s="216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5"/>
      <c r="F15" s="205"/>
      <c r="G15" s="207"/>
      <c r="H15" s="207"/>
      <c r="I15" s="207" t="s">
        <v>31</v>
      </c>
      <c r="J15" s="208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196"/>
      <c r="F16" s="197"/>
      <c r="G16" s="196"/>
      <c r="H16" s="197"/>
      <c r="I16" s="196">
        <f>SUMIF(F52:F60,A16,I52:I60)+SUMIF(F52:F60,"PSU",I52:I60)</f>
        <v>0</v>
      </c>
      <c r="J16" s="198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196"/>
      <c r="F17" s="197"/>
      <c r="G17" s="196"/>
      <c r="H17" s="197"/>
      <c r="I17" s="196">
        <f>SUMIF(F52:F60,A17,I52:I60)</f>
        <v>0</v>
      </c>
      <c r="J17" s="198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196"/>
      <c r="F18" s="197"/>
      <c r="G18" s="196"/>
      <c r="H18" s="197"/>
      <c r="I18" s="196">
        <f>SUMIF(F52:F60,A18,I52:I60)</f>
        <v>0</v>
      </c>
      <c r="J18" s="198"/>
    </row>
    <row r="19" spans="1:10" ht="23.25" customHeight="1" x14ac:dyDescent="0.25">
      <c r="A19" s="139" t="s">
        <v>71</v>
      </c>
      <c r="B19" s="38" t="s">
        <v>29</v>
      </c>
      <c r="C19" s="62"/>
      <c r="D19" s="63"/>
      <c r="E19" s="196"/>
      <c r="F19" s="197"/>
      <c r="G19" s="196"/>
      <c r="H19" s="197"/>
      <c r="I19" s="196">
        <f>SUMIF(F52:F60,A19,I52:I60)</f>
        <v>0</v>
      </c>
      <c r="J19" s="198"/>
    </row>
    <row r="20" spans="1:10" ht="23.25" customHeight="1" x14ac:dyDescent="0.25">
      <c r="A20" s="139" t="s">
        <v>72</v>
      </c>
      <c r="B20" s="38" t="s">
        <v>30</v>
      </c>
      <c r="C20" s="62"/>
      <c r="D20" s="63"/>
      <c r="E20" s="196"/>
      <c r="F20" s="197"/>
      <c r="G20" s="196"/>
      <c r="H20" s="197"/>
      <c r="I20" s="196">
        <f>SUMIF(F52:F60,A20,I52:I60)</f>
        <v>0</v>
      </c>
      <c r="J20" s="198"/>
    </row>
    <row r="21" spans="1:10" ht="23.25" customHeight="1" x14ac:dyDescent="0.3">
      <c r="A21" s="2"/>
      <c r="B21" s="48" t="s">
        <v>31</v>
      </c>
      <c r="C21" s="64"/>
      <c r="D21" s="65"/>
      <c r="E21" s="209"/>
      <c r="F21" s="210"/>
      <c r="G21" s="209"/>
      <c r="H21" s="210"/>
      <c r="I21" s="209">
        <f>SUM(I16:J20)</f>
        <v>0</v>
      </c>
      <c r="J21" s="228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6">
        <f>ZakladDPHSniVypocet</f>
        <v>0</v>
      </c>
      <c r="H23" s="227"/>
      <c r="I23" s="227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4">
        <f>A23</f>
        <v>0</v>
      </c>
      <c r="H24" s="225"/>
      <c r="I24" s="225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6">
        <f>ZakladDPHZaklVypocet</f>
        <v>0</v>
      </c>
      <c r="H25" s="227"/>
      <c r="I25" s="227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3">
        <f>A25</f>
        <v>0</v>
      </c>
      <c r="H26" s="194"/>
      <c r="I26" s="194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5">
        <f>CenaCelkem-(ZakladDPHSni+DPHSni+ZakladDPHZakl+DPHZakl)</f>
        <v>0</v>
      </c>
      <c r="H27" s="195"/>
      <c r="I27" s="195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29">
        <f>ZakladDPHSniVypocet+ZakladDPHZaklVypocet</f>
        <v>0</v>
      </c>
      <c r="H28" s="230"/>
      <c r="I28" s="230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9">
        <f>A27</f>
        <v>0</v>
      </c>
      <c r="H29" s="229"/>
      <c r="I29" s="229"/>
      <c r="J29" s="120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31"/>
      <c r="E34" s="232"/>
      <c r="G34" s="233"/>
      <c r="H34" s="234"/>
      <c r="I34" s="234"/>
      <c r="J34" s="25"/>
    </row>
    <row r="35" spans="1:10" ht="12.75" customHeight="1" x14ac:dyDescent="0.25">
      <c r="A35" s="2"/>
      <c r="B35" s="2"/>
      <c r="D35" s="223" t="s">
        <v>2</v>
      </c>
      <c r="E35" s="223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47</v>
      </c>
      <c r="C39" s="235"/>
      <c r="D39" s="235"/>
      <c r="E39" s="235"/>
      <c r="F39" s="100">
        <f>'SO 01 ZBR22_06 Pol'!AE48</f>
        <v>0</v>
      </c>
      <c r="G39" s="101">
        <f>'SO 01 ZBR22_06 Pol'!AF48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5">
      <c r="A40" s="89">
        <v>2</v>
      </c>
      <c r="B40" s="104" t="s">
        <v>43</v>
      </c>
      <c r="C40" s="236" t="s">
        <v>44</v>
      </c>
      <c r="D40" s="236"/>
      <c r="E40" s="236"/>
      <c r="F40" s="105">
        <f>'SO 01 ZBR22_06 Pol'!AE48</f>
        <v>0</v>
      </c>
      <c r="G40" s="106">
        <f>'SO 01 ZBR22_06 Pol'!AF48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5">
      <c r="A41" s="89">
        <v>3</v>
      </c>
      <c r="B41" s="108" t="s">
        <v>41</v>
      </c>
      <c r="C41" s="235" t="s">
        <v>42</v>
      </c>
      <c r="D41" s="235"/>
      <c r="E41" s="235"/>
      <c r="F41" s="109">
        <f>'SO 01 ZBR22_06 Pol'!AE48</f>
        <v>0</v>
      </c>
      <c r="G41" s="102">
        <f>'SO 01 ZBR22_06 Pol'!AF48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5">
      <c r="A42" s="89"/>
      <c r="B42" s="237" t="s">
        <v>48</v>
      </c>
      <c r="C42" s="238"/>
      <c r="D42" s="238"/>
      <c r="E42" s="239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4" spans="1:10" x14ac:dyDescent="0.25">
      <c r="A44" t="s">
        <v>50</v>
      </c>
      <c r="B44" t="s">
        <v>173</v>
      </c>
    </row>
    <row r="45" spans="1:10" x14ac:dyDescent="0.25">
      <c r="A45" t="s">
        <v>51</v>
      </c>
      <c r="B45" t="s">
        <v>52</v>
      </c>
    </row>
    <row r="46" spans="1:10" x14ac:dyDescent="0.25">
      <c r="A46" t="s">
        <v>53</v>
      </c>
      <c r="B46" t="s">
        <v>174</v>
      </c>
    </row>
    <row r="49" spans="1:10" ht="15.5" x14ac:dyDescent="0.35">
      <c r="B49" s="121" t="s">
        <v>54</v>
      </c>
    </row>
    <row r="51" spans="1:10" ht="25.5" customHeight="1" x14ac:dyDescent="0.25">
      <c r="A51" s="123"/>
      <c r="B51" s="126" t="s">
        <v>18</v>
      </c>
      <c r="C51" s="126" t="s">
        <v>6</v>
      </c>
      <c r="D51" s="127"/>
      <c r="E51" s="127"/>
      <c r="F51" s="128" t="s">
        <v>55</v>
      </c>
      <c r="G51" s="128"/>
      <c r="H51" s="128"/>
      <c r="I51" s="128" t="s">
        <v>31</v>
      </c>
      <c r="J51" s="128" t="s">
        <v>0</v>
      </c>
    </row>
    <row r="52" spans="1:10" ht="36.75" customHeight="1" x14ac:dyDescent="0.25">
      <c r="A52" s="124"/>
      <c r="B52" s="129" t="s">
        <v>56</v>
      </c>
      <c r="C52" s="240" t="s">
        <v>57</v>
      </c>
      <c r="D52" s="241"/>
      <c r="E52" s="241"/>
      <c r="F52" s="137" t="s">
        <v>26</v>
      </c>
      <c r="G52" s="130"/>
      <c r="H52" s="130"/>
      <c r="I52" s="130">
        <f>'SO 01 ZBR22_06 Pol'!G8</f>
        <v>0</v>
      </c>
      <c r="J52" s="135" t="str">
        <f>IF(I61=0,"",I52/I61*100)</f>
        <v/>
      </c>
    </row>
    <row r="53" spans="1:10" ht="36.75" customHeight="1" x14ac:dyDescent="0.25">
      <c r="A53" s="124"/>
      <c r="B53" s="129" t="s">
        <v>58</v>
      </c>
      <c r="C53" s="240" t="s">
        <v>59</v>
      </c>
      <c r="D53" s="241"/>
      <c r="E53" s="241"/>
      <c r="F53" s="137" t="s">
        <v>26</v>
      </c>
      <c r="G53" s="130"/>
      <c r="H53" s="130"/>
      <c r="I53" s="130">
        <f>'SO 01 ZBR22_06 Pol'!G13</f>
        <v>0</v>
      </c>
      <c r="J53" s="135" t="str">
        <f>IF(I61=0,"",I53/I61*100)</f>
        <v/>
      </c>
    </row>
    <row r="54" spans="1:10" ht="36.75" customHeight="1" x14ac:dyDescent="0.25">
      <c r="A54" s="124"/>
      <c r="B54" s="129" t="s">
        <v>60</v>
      </c>
      <c r="C54" s="240" t="s">
        <v>61</v>
      </c>
      <c r="D54" s="241"/>
      <c r="E54" s="241"/>
      <c r="F54" s="137" t="s">
        <v>26</v>
      </c>
      <c r="G54" s="130"/>
      <c r="H54" s="130"/>
      <c r="I54" s="130">
        <f>'SO 01 ZBR22_06 Pol'!G16</f>
        <v>0</v>
      </c>
      <c r="J54" s="135" t="str">
        <f>IF(I61=0,"",I54/I61*100)</f>
        <v/>
      </c>
    </row>
    <row r="55" spans="1:10" ht="36.75" customHeight="1" x14ac:dyDescent="0.25">
      <c r="A55" s="124"/>
      <c r="B55" s="129" t="s">
        <v>62</v>
      </c>
      <c r="C55" s="240" t="s">
        <v>63</v>
      </c>
      <c r="D55" s="241"/>
      <c r="E55" s="241"/>
      <c r="F55" s="137" t="s">
        <v>26</v>
      </c>
      <c r="G55" s="130"/>
      <c r="H55" s="130"/>
      <c r="I55" s="130">
        <f>'SO 01 ZBR22_06 Pol'!G20</f>
        <v>0</v>
      </c>
      <c r="J55" s="135" t="str">
        <f>IF(I61=0,"",I55/I61*100)</f>
        <v/>
      </c>
    </row>
    <row r="56" spans="1:10" ht="36.75" customHeight="1" x14ac:dyDescent="0.25">
      <c r="A56" s="124"/>
      <c r="B56" s="129" t="s">
        <v>64</v>
      </c>
      <c r="C56" s="240" t="s">
        <v>65</v>
      </c>
      <c r="D56" s="241"/>
      <c r="E56" s="241"/>
      <c r="F56" s="137" t="s">
        <v>26</v>
      </c>
      <c r="G56" s="130"/>
      <c r="H56" s="130"/>
      <c r="I56" s="130">
        <f>'SO 01 ZBR22_06 Pol'!G25</f>
        <v>0</v>
      </c>
      <c r="J56" s="135" t="str">
        <f>IF(I61=0,"",I56/I61*100)</f>
        <v/>
      </c>
    </row>
    <row r="57" spans="1:10" ht="36.75" customHeight="1" x14ac:dyDescent="0.25">
      <c r="A57" s="124"/>
      <c r="B57" s="129" t="s">
        <v>66</v>
      </c>
      <c r="C57" s="240" t="s">
        <v>67</v>
      </c>
      <c r="D57" s="241"/>
      <c r="E57" s="241"/>
      <c r="F57" s="137" t="s">
        <v>27</v>
      </c>
      <c r="G57" s="130"/>
      <c r="H57" s="130"/>
      <c r="I57" s="130">
        <f>'SO 01 ZBR22_06 Pol'!G27</f>
        <v>0</v>
      </c>
      <c r="J57" s="135" t="str">
        <f>IF(I61=0,"",I57/I61*100)</f>
        <v/>
      </c>
    </row>
    <row r="58" spans="1:10" ht="36.75" customHeight="1" x14ac:dyDescent="0.25">
      <c r="A58" s="124"/>
      <c r="B58" s="129" t="s">
        <v>68</v>
      </c>
      <c r="C58" s="240" t="s">
        <v>69</v>
      </c>
      <c r="D58" s="241"/>
      <c r="E58" s="241"/>
      <c r="F58" s="137" t="s">
        <v>70</v>
      </c>
      <c r="G58" s="130"/>
      <c r="H58" s="130"/>
      <c r="I58" s="130">
        <f>'SO 01 ZBR22_06 Pol'!G34</f>
        <v>0</v>
      </c>
      <c r="J58" s="135" t="str">
        <f>IF(I61=0,"",I58/I61*100)</f>
        <v/>
      </c>
    </row>
    <row r="59" spans="1:10" ht="36.75" customHeight="1" x14ac:dyDescent="0.25">
      <c r="A59" s="124"/>
      <c r="B59" s="129" t="s">
        <v>71</v>
      </c>
      <c r="C59" s="240" t="s">
        <v>29</v>
      </c>
      <c r="D59" s="241"/>
      <c r="E59" s="241"/>
      <c r="F59" s="137" t="s">
        <v>71</v>
      </c>
      <c r="G59" s="130"/>
      <c r="H59" s="130"/>
      <c r="I59" s="130">
        <f>'SO 01 ZBR22_06 Pol'!G42</f>
        <v>0</v>
      </c>
      <c r="J59" s="135" t="str">
        <f>IF(I61=0,"",I59/I61*100)</f>
        <v/>
      </c>
    </row>
    <row r="60" spans="1:10" ht="36.75" customHeight="1" x14ac:dyDescent="0.25">
      <c r="A60" s="124"/>
      <c r="B60" s="129" t="s">
        <v>72</v>
      </c>
      <c r="C60" s="240" t="s">
        <v>30</v>
      </c>
      <c r="D60" s="241"/>
      <c r="E60" s="241"/>
      <c r="F60" s="137" t="s">
        <v>72</v>
      </c>
      <c r="G60" s="130"/>
      <c r="H60" s="130"/>
      <c r="I60" s="130">
        <f>'SO 01 ZBR22_06 Pol'!G44</f>
        <v>0</v>
      </c>
      <c r="J60" s="135" t="str">
        <f>IF(I61=0,"",I60/I61*100)</f>
        <v/>
      </c>
    </row>
    <row r="61" spans="1:10" ht="25.5" customHeight="1" x14ac:dyDescent="0.25">
      <c r="A61" s="125"/>
      <c r="B61" s="131" t="s">
        <v>1</v>
      </c>
      <c r="C61" s="132"/>
      <c r="D61" s="133"/>
      <c r="E61" s="133"/>
      <c r="F61" s="138"/>
      <c r="G61" s="134"/>
      <c r="H61" s="134"/>
      <c r="I61" s="134">
        <f>SUM(I52:I60)</f>
        <v>0</v>
      </c>
      <c r="J61" s="136">
        <f>SUM(J52:J60)</f>
        <v>0</v>
      </c>
    </row>
    <row r="62" spans="1:10" x14ac:dyDescent="0.25">
      <c r="F62" s="87"/>
      <c r="G62" s="87"/>
      <c r="H62" s="87"/>
      <c r="I62" s="87"/>
      <c r="J62" s="88"/>
    </row>
    <row r="63" spans="1:10" x14ac:dyDescent="0.25">
      <c r="F63" s="87"/>
      <c r="G63" s="87"/>
      <c r="H63" s="87"/>
      <c r="I63" s="87"/>
      <c r="J63" s="88"/>
    </row>
    <row r="64" spans="1:10" x14ac:dyDescent="0.25">
      <c r="F64" s="87"/>
      <c r="G64" s="87"/>
      <c r="H64" s="87"/>
      <c r="I64" s="87"/>
      <c r="J64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58:E58"/>
    <mergeCell ref="C59:E59"/>
    <mergeCell ref="C60:E60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242" t="s">
        <v>7</v>
      </c>
      <c r="B1" s="242"/>
      <c r="C1" s="243"/>
      <c r="D1" s="242"/>
      <c r="E1" s="242"/>
      <c r="F1" s="242"/>
      <c r="G1" s="242"/>
    </row>
    <row r="2" spans="1:7" ht="25" customHeight="1" x14ac:dyDescent="0.25">
      <c r="A2" s="50" t="s">
        <v>8</v>
      </c>
      <c r="B2" s="49"/>
      <c r="C2" s="244"/>
      <c r="D2" s="244"/>
      <c r="E2" s="244"/>
      <c r="F2" s="244"/>
      <c r="G2" s="245"/>
    </row>
    <row r="3" spans="1:7" ht="25" customHeight="1" x14ac:dyDescent="0.25">
      <c r="A3" s="50" t="s">
        <v>9</v>
      </c>
      <c r="B3" s="49"/>
      <c r="C3" s="244"/>
      <c r="D3" s="244"/>
      <c r="E3" s="244"/>
      <c r="F3" s="244"/>
      <c r="G3" s="245"/>
    </row>
    <row r="4" spans="1:7" ht="25" customHeight="1" x14ac:dyDescent="0.25">
      <c r="A4" s="50" t="s">
        <v>10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B2E2-8BC3-4EE8-9C34-FC4519B09D7A}">
  <sheetPr>
    <outlinePr summaryBelow="0"/>
  </sheetPr>
  <dimension ref="A1:BH5000"/>
  <sheetViews>
    <sheetView workbookViewId="0">
      <pane ySplit="7" topLeftCell="A8" activePane="bottomLeft" state="frozen"/>
      <selection pane="bottomLeft" activeCell="C11" sqref="C11"/>
    </sheetView>
  </sheetViews>
  <sheetFormatPr defaultRowHeight="12.5" outlineLevelRow="1" x14ac:dyDescent="0.25"/>
  <cols>
    <col min="1" max="1" width="3.453125" customWidth="1"/>
    <col min="2" max="2" width="12.54296875" style="122" customWidth="1"/>
    <col min="3" max="3" width="38.26953125" style="122" customWidth="1"/>
    <col min="4" max="4" width="4.81640625" customWidth="1"/>
    <col min="5" max="5" width="10.54296875" customWidth="1"/>
    <col min="6" max="6" width="9.81640625" customWidth="1"/>
    <col min="7" max="7" width="12.7265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58" t="s">
        <v>7</v>
      </c>
      <c r="B1" s="258"/>
      <c r="C1" s="258"/>
      <c r="D1" s="258"/>
      <c r="E1" s="258"/>
      <c r="F1" s="258"/>
      <c r="G1" s="258"/>
      <c r="AG1" t="s">
        <v>73</v>
      </c>
    </row>
    <row r="2" spans="1:60" ht="25" customHeight="1" x14ac:dyDescent="0.25">
      <c r="A2" s="140" t="s">
        <v>8</v>
      </c>
      <c r="B2" s="49" t="s">
        <v>172</v>
      </c>
      <c r="C2" s="259" t="s">
        <v>44</v>
      </c>
      <c r="D2" s="260"/>
      <c r="E2" s="260"/>
      <c r="F2" s="260"/>
      <c r="G2" s="261"/>
      <c r="AG2" t="s">
        <v>74</v>
      </c>
    </row>
    <row r="3" spans="1:60" ht="25" customHeight="1" x14ac:dyDescent="0.25">
      <c r="A3" s="140" t="s">
        <v>9</v>
      </c>
      <c r="B3" s="49" t="s">
        <v>43</v>
      </c>
      <c r="C3" s="259" t="s">
        <v>44</v>
      </c>
      <c r="D3" s="260"/>
      <c r="E3" s="260"/>
      <c r="F3" s="260"/>
      <c r="G3" s="261"/>
      <c r="AC3" s="122" t="s">
        <v>74</v>
      </c>
      <c r="AG3" t="s">
        <v>75</v>
      </c>
    </row>
    <row r="4" spans="1:60" ht="25" customHeight="1" x14ac:dyDescent="0.25">
      <c r="A4" s="141" t="s">
        <v>10</v>
      </c>
      <c r="B4" s="142" t="s">
        <v>172</v>
      </c>
      <c r="C4" s="262" t="s">
        <v>42</v>
      </c>
      <c r="D4" s="263"/>
      <c r="E4" s="263"/>
      <c r="F4" s="263"/>
      <c r="G4" s="264"/>
      <c r="AG4" t="s">
        <v>76</v>
      </c>
    </row>
    <row r="5" spans="1:60" x14ac:dyDescent="0.25">
      <c r="D5" s="10"/>
    </row>
    <row r="6" spans="1:60" ht="37.5" x14ac:dyDescent="0.25">
      <c r="A6" s="144" t="s">
        <v>77</v>
      </c>
      <c r="B6" s="146" t="s">
        <v>78</v>
      </c>
      <c r="C6" s="146" t="s">
        <v>79</v>
      </c>
      <c r="D6" s="145" t="s">
        <v>80</v>
      </c>
      <c r="E6" s="144" t="s">
        <v>81</v>
      </c>
      <c r="F6" s="143" t="s">
        <v>82</v>
      </c>
      <c r="G6" s="144" t="s">
        <v>31</v>
      </c>
      <c r="H6" s="147" t="s">
        <v>32</v>
      </c>
      <c r="I6" s="147" t="s">
        <v>83</v>
      </c>
      <c r="J6" s="147" t="s">
        <v>33</v>
      </c>
      <c r="K6" s="147" t="s">
        <v>84</v>
      </c>
      <c r="L6" s="147" t="s">
        <v>85</v>
      </c>
      <c r="M6" s="147" t="s">
        <v>86</v>
      </c>
      <c r="N6" s="147" t="s">
        <v>87</v>
      </c>
      <c r="O6" s="147" t="s">
        <v>88</v>
      </c>
      <c r="P6" s="147" t="s">
        <v>89</v>
      </c>
      <c r="Q6" s="147" t="s">
        <v>90</v>
      </c>
      <c r="R6" s="147" t="s">
        <v>91</v>
      </c>
      <c r="S6" s="147" t="s">
        <v>92</v>
      </c>
      <c r="T6" s="147" t="s">
        <v>93</v>
      </c>
      <c r="U6" s="147" t="s">
        <v>94</v>
      </c>
      <c r="V6" s="147" t="s">
        <v>95</v>
      </c>
      <c r="W6" s="147" t="s">
        <v>96</v>
      </c>
      <c r="X6" s="147" t="s">
        <v>97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</row>
    <row r="8" spans="1:60" ht="13" x14ac:dyDescent="0.25">
      <c r="A8" s="164" t="s">
        <v>98</v>
      </c>
      <c r="B8" s="165" t="s">
        <v>56</v>
      </c>
      <c r="C8" s="183" t="s">
        <v>57</v>
      </c>
      <c r="D8" s="166"/>
      <c r="E8" s="167"/>
      <c r="F8" s="168"/>
      <c r="G8" s="169">
        <f>SUMIF(AG9:AG12,"&lt;&gt;NOR",G9:G12)</f>
        <v>0</v>
      </c>
      <c r="H8" s="163"/>
      <c r="I8" s="163">
        <f>SUM(I9:I12)</f>
        <v>305.8</v>
      </c>
      <c r="J8" s="163"/>
      <c r="K8" s="163">
        <f>SUM(K9:K12)</f>
        <v>3549.8</v>
      </c>
      <c r="L8" s="163"/>
      <c r="M8" s="163">
        <f>SUM(M9:M12)</f>
        <v>0</v>
      </c>
      <c r="N8" s="162"/>
      <c r="O8" s="162">
        <f>SUM(O9:O12)</f>
        <v>0.21</v>
      </c>
      <c r="P8" s="162"/>
      <c r="Q8" s="162">
        <f>SUM(Q9:Q12)</f>
        <v>0</v>
      </c>
      <c r="R8" s="163"/>
      <c r="S8" s="163"/>
      <c r="T8" s="163"/>
      <c r="U8" s="163"/>
      <c r="V8" s="163">
        <f>SUM(V9:V12)</f>
        <v>6.4399999999999995</v>
      </c>
      <c r="W8" s="163"/>
      <c r="X8" s="163"/>
      <c r="AG8" t="s">
        <v>99</v>
      </c>
    </row>
    <row r="9" spans="1:60" outlineLevel="1" x14ac:dyDescent="0.25">
      <c r="A9" s="171">
        <v>1</v>
      </c>
      <c r="B9" s="172" t="s">
        <v>100</v>
      </c>
      <c r="C9" s="184" t="s">
        <v>169</v>
      </c>
      <c r="D9" s="173" t="s">
        <v>101</v>
      </c>
      <c r="E9" s="174">
        <v>4.08</v>
      </c>
      <c r="F9" s="175"/>
      <c r="G9" s="176">
        <f>ROUND(E9*F9,2)</f>
        <v>0</v>
      </c>
      <c r="H9" s="159">
        <v>74.95</v>
      </c>
      <c r="I9" s="158">
        <f>ROUND(E9*H9,2)</f>
        <v>305.8</v>
      </c>
      <c r="J9" s="159">
        <v>695.05</v>
      </c>
      <c r="K9" s="158">
        <f>ROUND(E9*J9,2)</f>
        <v>2835.8</v>
      </c>
      <c r="L9" s="158">
        <v>21</v>
      </c>
      <c r="M9" s="158">
        <f>G9*(1+L9/100)</f>
        <v>0</v>
      </c>
      <c r="N9" s="157">
        <v>5.0970000000000001E-2</v>
      </c>
      <c r="O9" s="157">
        <f>ROUND(E9*N9,2)</f>
        <v>0.21</v>
      </c>
      <c r="P9" s="157">
        <v>0</v>
      </c>
      <c r="Q9" s="157">
        <f>ROUND(E9*P9,2)</f>
        <v>0</v>
      </c>
      <c r="R9" s="158"/>
      <c r="S9" s="158" t="s">
        <v>102</v>
      </c>
      <c r="T9" s="158" t="s">
        <v>102</v>
      </c>
      <c r="U9" s="158">
        <v>1.23</v>
      </c>
      <c r="V9" s="158">
        <f>ROUND(E9*U9,2)</f>
        <v>5.0199999999999996</v>
      </c>
      <c r="W9" s="158"/>
      <c r="X9" s="158" t="s">
        <v>103</v>
      </c>
      <c r="Y9" s="148"/>
      <c r="Z9" s="148"/>
      <c r="AA9" s="148"/>
      <c r="AB9" s="148"/>
      <c r="AC9" s="148"/>
      <c r="AD9" s="148"/>
      <c r="AE9" s="148"/>
      <c r="AF9" s="148"/>
      <c r="AG9" s="148" t="s">
        <v>104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5" t="s">
        <v>105</v>
      </c>
      <c r="D10" s="160"/>
      <c r="E10" s="161">
        <v>4.08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106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71">
        <v>2</v>
      </c>
      <c r="B11" s="172" t="s">
        <v>107</v>
      </c>
      <c r="C11" s="184" t="s">
        <v>108</v>
      </c>
      <c r="D11" s="173" t="s">
        <v>101</v>
      </c>
      <c r="E11" s="174">
        <v>4.08</v>
      </c>
      <c r="F11" s="175"/>
      <c r="G11" s="176">
        <f>ROUND(E11*F11,2)</f>
        <v>0</v>
      </c>
      <c r="H11" s="159">
        <v>0</v>
      </c>
      <c r="I11" s="158">
        <f>ROUND(E11*H11,2)</f>
        <v>0</v>
      </c>
      <c r="J11" s="159">
        <v>175</v>
      </c>
      <c r="K11" s="158">
        <f>ROUND(E11*J11,2)</f>
        <v>714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102</v>
      </c>
      <c r="T11" s="158" t="s">
        <v>102</v>
      </c>
      <c r="U11" s="158">
        <v>0.34899999999999998</v>
      </c>
      <c r="V11" s="158">
        <f>ROUND(E11*U11,2)</f>
        <v>1.42</v>
      </c>
      <c r="W11" s="158"/>
      <c r="X11" s="158" t="s">
        <v>103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104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5" t="s">
        <v>109</v>
      </c>
      <c r="D12" s="160"/>
      <c r="E12" s="161">
        <v>4.08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106</v>
      </c>
      <c r="AH12" s="148">
        <v>5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13" x14ac:dyDescent="0.25">
      <c r="A13" s="164" t="s">
        <v>98</v>
      </c>
      <c r="B13" s="165" t="s">
        <v>58</v>
      </c>
      <c r="C13" s="183" t="s">
        <v>59</v>
      </c>
      <c r="D13" s="166"/>
      <c r="E13" s="167"/>
      <c r="F13" s="168"/>
      <c r="G13" s="169">
        <f>SUMIF(AG14:AG15,"&lt;&gt;NOR",G14:G15)</f>
        <v>0</v>
      </c>
      <c r="H13" s="163"/>
      <c r="I13" s="163">
        <f>SUM(I14:I15)</f>
        <v>40548.67</v>
      </c>
      <c r="J13" s="163"/>
      <c r="K13" s="163">
        <f>SUM(K14:K15)</f>
        <v>2308.54</v>
      </c>
      <c r="L13" s="163"/>
      <c r="M13" s="163">
        <f>SUM(M14:M15)</f>
        <v>0</v>
      </c>
      <c r="N13" s="162"/>
      <c r="O13" s="162">
        <f>SUM(O14:O15)</f>
        <v>1.55</v>
      </c>
      <c r="P13" s="162"/>
      <c r="Q13" s="162">
        <f>SUM(Q14:Q15)</f>
        <v>0</v>
      </c>
      <c r="R13" s="163"/>
      <c r="S13" s="163"/>
      <c r="T13" s="163"/>
      <c r="U13" s="163"/>
      <c r="V13" s="163">
        <f>SUM(V14:V15)</f>
        <v>4.71</v>
      </c>
      <c r="W13" s="163"/>
      <c r="X13" s="163"/>
      <c r="AG13" t="s">
        <v>99</v>
      </c>
    </row>
    <row r="14" spans="1:60" ht="20" outlineLevel="1" x14ac:dyDescent="0.25">
      <c r="A14" s="171">
        <v>3</v>
      </c>
      <c r="B14" s="172" t="s">
        <v>110</v>
      </c>
      <c r="C14" s="184" t="s">
        <v>170</v>
      </c>
      <c r="D14" s="173" t="s">
        <v>111</v>
      </c>
      <c r="E14" s="174">
        <v>0.61199999999999999</v>
      </c>
      <c r="F14" s="175"/>
      <c r="G14" s="176">
        <f>ROUND(E14*F14,2)</f>
        <v>0</v>
      </c>
      <c r="H14" s="159">
        <v>66256</v>
      </c>
      <c r="I14" s="158">
        <f>ROUND(E14*H14,2)</f>
        <v>40548.67</v>
      </c>
      <c r="J14" s="159">
        <v>3772.12</v>
      </c>
      <c r="K14" s="158">
        <f>ROUND(E14*J14,2)</f>
        <v>2308.54</v>
      </c>
      <c r="L14" s="158">
        <v>21</v>
      </c>
      <c r="M14" s="158">
        <f>G14*(1+L14/100)</f>
        <v>0</v>
      </c>
      <c r="N14" s="157">
        <v>2.5249999999999999</v>
      </c>
      <c r="O14" s="157">
        <f>ROUND(E14*N14,2)</f>
        <v>1.55</v>
      </c>
      <c r="P14" s="157">
        <v>0</v>
      </c>
      <c r="Q14" s="157">
        <f>ROUND(E14*P14,2)</f>
        <v>0</v>
      </c>
      <c r="R14" s="158"/>
      <c r="S14" s="158" t="s">
        <v>112</v>
      </c>
      <c r="T14" s="158" t="s">
        <v>113</v>
      </c>
      <c r="U14" s="158">
        <v>7.7</v>
      </c>
      <c r="V14" s="158">
        <f>ROUND(E14*U14,2)</f>
        <v>4.71</v>
      </c>
      <c r="W14" s="158"/>
      <c r="X14" s="158" t="s">
        <v>103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104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5" t="s">
        <v>114</v>
      </c>
      <c r="D15" s="160"/>
      <c r="E15" s="161">
        <v>0.61199999999999999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106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6" x14ac:dyDescent="0.25">
      <c r="A16" s="164" t="s">
        <v>98</v>
      </c>
      <c r="B16" s="165" t="s">
        <v>60</v>
      </c>
      <c r="C16" s="183" t="s">
        <v>61</v>
      </c>
      <c r="D16" s="166"/>
      <c r="E16" s="167"/>
      <c r="F16" s="168"/>
      <c r="G16" s="169">
        <f>SUMIF(AG17:AG19,"&lt;&gt;NOR",G17:G19)</f>
        <v>0</v>
      </c>
      <c r="H16" s="163"/>
      <c r="I16" s="163">
        <f>SUM(I17:I19)</f>
        <v>27297.24</v>
      </c>
      <c r="J16" s="163"/>
      <c r="K16" s="163">
        <f>SUM(K17:K19)</f>
        <v>27527.760000000002</v>
      </c>
      <c r="L16" s="163"/>
      <c r="M16" s="163">
        <f>SUM(M17:M19)</f>
        <v>0</v>
      </c>
      <c r="N16" s="162"/>
      <c r="O16" s="162">
        <f>SUM(O17:O19)</f>
        <v>0</v>
      </c>
      <c r="P16" s="162"/>
      <c r="Q16" s="162">
        <f>SUM(Q17:Q19)</f>
        <v>0</v>
      </c>
      <c r="R16" s="163"/>
      <c r="S16" s="163"/>
      <c r="T16" s="163"/>
      <c r="U16" s="163"/>
      <c r="V16" s="163">
        <f>SUM(V17:V19)</f>
        <v>26.32</v>
      </c>
      <c r="W16" s="163"/>
      <c r="X16" s="163"/>
      <c r="AG16" t="s">
        <v>99</v>
      </c>
    </row>
    <row r="17" spans="1:60" outlineLevel="1" x14ac:dyDescent="0.25">
      <c r="A17" s="171">
        <v>4</v>
      </c>
      <c r="B17" s="172" t="s">
        <v>115</v>
      </c>
      <c r="C17" s="184" t="s">
        <v>116</v>
      </c>
      <c r="D17" s="173" t="s">
        <v>117</v>
      </c>
      <c r="E17" s="174">
        <v>102</v>
      </c>
      <c r="F17" s="175"/>
      <c r="G17" s="176">
        <f>ROUND(E17*F17,2)</f>
        <v>0</v>
      </c>
      <c r="H17" s="159">
        <v>267.62</v>
      </c>
      <c r="I17" s="158">
        <f>ROUND(E17*H17,2)</f>
        <v>27297.24</v>
      </c>
      <c r="J17" s="159">
        <v>133.88</v>
      </c>
      <c r="K17" s="158">
        <f>ROUND(E17*J17,2)</f>
        <v>13655.76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102</v>
      </c>
      <c r="T17" s="158" t="s">
        <v>102</v>
      </c>
      <c r="U17" s="158">
        <v>0.25800000000000001</v>
      </c>
      <c r="V17" s="158">
        <f>ROUND(E17*U17,2)</f>
        <v>26.32</v>
      </c>
      <c r="W17" s="158"/>
      <c r="X17" s="158" t="s">
        <v>103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104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5" t="s">
        <v>118</v>
      </c>
      <c r="D18" s="160"/>
      <c r="E18" s="161">
        <v>102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8"/>
      <c r="Z18" s="148"/>
      <c r="AA18" s="148"/>
      <c r="AB18" s="148"/>
      <c r="AC18" s="148"/>
      <c r="AD18" s="148"/>
      <c r="AE18" s="148"/>
      <c r="AF18" s="148"/>
      <c r="AG18" s="148" t="s">
        <v>106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7">
        <v>5</v>
      </c>
      <c r="B19" s="178" t="s">
        <v>119</v>
      </c>
      <c r="C19" s="186" t="s">
        <v>120</v>
      </c>
      <c r="D19" s="179" t="s">
        <v>117</v>
      </c>
      <c r="E19" s="180">
        <v>102</v>
      </c>
      <c r="F19" s="181"/>
      <c r="G19" s="182">
        <f>ROUND(E19*F19,2)</f>
        <v>0</v>
      </c>
      <c r="H19" s="159">
        <v>0</v>
      </c>
      <c r="I19" s="158">
        <f>ROUND(E19*H19,2)</f>
        <v>0</v>
      </c>
      <c r="J19" s="159">
        <v>136</v>
      </c>
      <c r="K19" s="158">
        <f>ROUND(E19*J19,2)</f>
        <v>13872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112</v>
      </c>
      <c r="T19" s="158" t="s">
        <v>113</v>
      </c>
      <c r="U19" s="158">
        <v>0</v>
      </c>
      <c r="V19" s="158">
        <f>ROUND(E19*U19,2)</f>
        <v>0</v>
      </c>
      <c r="W19" s="158"/>
      <c r="X19" s="158" t="s">
        <v>103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104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13" x14ac:dyDescent="0.25">
      <c r="A20" s="164" t="s">
        <v>98</v>
      </c>
      <c r="B20" s="165" t="s">
        <v>62</v>
      </c>
      <c r="C20" s="183" t="s">
        <v>63</v>
      </c>
      <c r="D20" s="166"/>
      <c r="E20" s="167"/>
      <c r="F20" s="168"/>
      <c r="G20" s="169">
        <f>SUMIF(AG21:AG24,"&lt;&gt;NOR",G21:G24)</f>
        <v>0</v>
      </c>
      <c r="H20" s="163"/>
      <c r="I20" s="163">
        <f>SUM(I21:I24)</f>
        <v>52621.120000000003</v>
      </c>
      <c r="J20" s="163"/>
      <c r="K20" s="163">
        <f>SUM(K21:K24)</f>
        <v>95956.160000000003</v>
      </c>
      <c r="L20" s="163"/>
      <c r="M20" s="163">
        <f>SUM(M21:M24)</f>
        <v>0</v>
      </c>
      <c r="N20" s="162"/>
      <c r="O20" s="162">
        <f>SUM(O21:O24)</f>
        <v>0</v>
      </c>
      <c r="P20" s="162"/>
      <c r="Q20" s="162">
        <f>SUM(Q21:Q24)</f>
        <v>3.7199999999999998</v>
      </c>
      <c r="R20" s="163"/>
      <c r="S20" s="163"/>
      <c r="T20" s="163"/>
      <c r="U20" s="163"/>
      <c r="V20" s="163">
        <f>SUM(V21:V24)</f>
        <v>177.1</v>
      </c>
      <c r="W20" s="163"/>
      <c r="X20" s="163"/>
      <c r="AG20" t="s">
        <v>99</v>
      </c>
    </row>
    <row r="21" spans="1:60" outlineLevel="1" x14ac:dyDescent="0.25">
      <c r="A21" s="171">
        <v>6</v>
      </c>
      <c r="B21" s="172" t="s">
        <v>121</v>
      </c>
      <c r="C21" s="184" t="s">
        <v>122</v>
      </c>
      <c r="D21" s="173" t="s">
        <v>111</v>
      </c>
      <c r="E21" s="174">
        <v>1.6319999999999999</v>
      </c>
      <c r="F21" s="175"/>
      <c r="G21" s="176">
        <f>ROUND(E21*F21,2)</f>
        <v>0</v>
      </c>
      <c r="H21" s="159">
        <v>0</v>
      </c>
      <c r="I21" s="158">
        <f>ROUND(E21*H21,2)</f>
        <v>0</v>
      </c>
      <c r="J21" s="159">
        <v>3540</v>
      </c>
      <c r="K21" s="158">
        <f>ROUND(E21*J21,2)</f>
        <v>5777.28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2</v>
      </c>
      <c r="Q21" s="157">
        <f>ROUND(E21*P21,2)</f>
        <v>3.26</v>
      </c>
      <c r="R21" s="158"/>
      <c r="S21" s="158" t="s">
        <v>102</v>
      </c>
      <c r="T21" s="158" t="s">
        <v>102</v>
      </c>
      <c r="U21" s="158">
        <v>6.4359999999999999</v>
      </c>
      <c r="V21" s="158">
        <f>ROUND(E21*U21,2)</f>
        <v>10.5</v>
      </c>
      <c r="W21" s="158"/>
      <c r="X21" s="158" t="s">
        <v>103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104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5" t="s">
        <v>123</v>
      </c>
      <c r="D22" s="160"/>
      <c r="E22" s="161">
        <v>1.6319999999999999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106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71">
        <v>7</v>
      </c>
      <c r="B23" s="172" t="s">
        <v>124</v>
      </c>
      <c r="C23" s="184" t="s">
        <v>125</v>
      </c>
      <c r="D23" s="173" t="s">
        <v>126</v>
      </c>
      <c r="E23" s="174">
        <v>68</v>
      </c>
      <c r="F23" s="175"/>
      <c r="G23" s="176">
        <f>ROUND(E23*F23,2)</f>
        <v>0</v>
      </c>
      <c r="H23" s="159">
        <v>773.84</v>
      </c>
      <c r="I23" s="158">
        <f>ROUND(E23*H23,2)</f>
        <v>52621.120000000003</v>
      </c>
      <c r="J23" s="159">
        <v>1326.16</v>
      </c>
      <c r="K23" s="158">
        <f>ROUND(E23*J23,2)</f>
        <v>90178.880000000005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6.7799999999999996E-3</v>
      </c>
      <c r="Q23" s="157">
        <f>ROUND(E23*P23,2)</f>
        <v>0.46</v>
      </c>
      <c r="R23" s="158"/>
      <c r="S23" s="158" t="s">
        <v>102</v>
      </c>
      <c r="T23" s="158" t="s">
        <v>102</v>
      </c>
      <c r="U23" s="158">
        <v>2.4500000000000002</v>
      </c>
      <c r="V23" s="158">
        <f>ROUND(E23*U23,2)</f>
        <v>166.6</v>
      </c>
      <c r="W23" s="158"/>
      <c r="X23" s="158" t="s">
        <v>103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104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5" t="s">
        <v>127</v>
      </c>
      <c r="D24" s="160"/>
      <c r="E24" s="161">
        <v>68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106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13" x14ac:dyDescent="0.25">
      <c r="A25" s="164" t="s">
        <v>98</v>
      </c>
      <c r="B25" s="165" t="s">
        <v>64</v>
      </c>
      <c r="C25" s="183" t="s">
        <v>65</v>
      </c>
      <c r="D25" s="166"/>
      <c r="E25" s="167"/>
      <c r="F25" s="168"/>
      <c r="G25" s="169">
        <f>SUMIF(AG26:AG26,"&lt;&gt;NOR",G26:G26)</f>
        <v>0</v>
      </c>
      <c r="H25" s="163"/>
      <c r="I25" s="163">
        <f>SUM(I26:I26)</f>
        <v>0</v>
      </c>
      <c r="J25" s="163"/>
      <c r="K25" s="163">
        <f>SUM(K26:K26)</f>
        <v>1602.48</v>
      </c>
      <c r="L25" s="163"/>
      <c r="M25" s="163">
        <f>SUM(M26:M26)</f>
        <v>0</v>
      </c>
      <c r="N25" s="162"/>
      <c r="O25" s="162">
        <f>SUM(O26:O26)</f>
        <v>0</v>
      </c>
      <c r="P25" s="162"/>
      <c r="Q25" s="162">
        <f>SUM(Q26:Q26)</f>
        <v>0</v>
      </c>
      <c r="R25" s="163"/>
      <c r="S25" s="163"/>
      <c r="T25" s="163"/>
      <c r="U25" s="163"/>
      <c r="V25" s="163">
        <f>SUM(V26:V26)</f>
        <v>3.68</v>
      </c>
      <c r="W25" s="163"/>
      <c r="X25" s="163"/>
      <c r="AG25" t="s">
        <v>99</v>
      </c>
    </row>
    <row r="26" spans="1:60" outlineLevel="1" x14ac:dyDescent="0.25">
      <c r="A26" s="177">
        <v>8</v>
      </c>
      <c r="B26" s="178" t="s">
        <v>128</v>
      </c>
      <c r="C26" s="186" t="s">
        <v>129</v>
      </c>
      <c r="D26" s="179" t="s">
        <v>130</v>
      </c>
      <c r="E26" s="180">
        <v>1.75326</v>
      </c>
      <c r="F26" s="181"/>
      <c r="G26" s="182">
        <f>ROUND(E26*F26,2)</f>
        <v>0</v>
      </c>
      <c r="H26" s="159">
        <v>0</v>
      </c>
      <c r="I26" s="158">
        <f>ROUND(E26*H26,2)</f>
        <v>0</v>
      </c>
      <c r="J26" s="159">
        <v>914</v>
      </c>
      <c r="K26" s="158">
        <f>ROUND(E26*J26,2)</f>
        <v>1602.48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102</v>
      </c>
      <c r="T26" s="158" t="s">
        <v>102</v>
      </c>
      <c r="U26" s="158">
        <v>2.1</v>
      </c>
      <c r="V26" s="158">
        <f>ROUND(E26*U26,2)</f>
        <v>3.68</v>
      </c>
      <c r="W26" s="158"/>
      <c r="X26" s="158" t="s">
        <v>131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13" x14ac:dyDescent="0.25">
      <c r="A27" s="164" t="s">
        <v>98</v>
      </c>
      <c r="B27" s="165" t="s">
        <v>66</v>
      </c>
      <c r="C27" s="183" t="s">
        <v>67</v>
      </c>
      <c r="D27" s="166"/>
      <c r="E27" s="167"/>
      <c r="F27" s="168"/>
      <c r="G27" s="169">
        <f>SUMIF(AG28:AG33,"&lt;&gt;NOR",G28:G33)</f>
        <v>0</v>
      </c>
      <c r="H27" s="163"/>
      <c r="I27" s="163">
        <f>SUM(I28:I33)</f>
        <v>4266.58</v>
      </c>
      <c r="J27" s="163"/>
      <c r="K27" s="163">
        <f>SUM(K28:K33)</f>
        <v>5585.02</v>
      </c>
      <c r="L27" s="163"/>
      <c r="M27" s="163">
        <f>SUM(M28:M33)</f>
        <v>0</v>
      </c>
      <c r="N27" s="162"/>
      <c r="O27" s="162">
        <f>SUM(O28:O33)</f>
        <v>0.01</v>
      </c>
      <c r="P27" s="162"/>
      <c r="Q27" s="162">
        <f>SUM(Q28:Q33)</f>
        <v>0</v>
      </c>
      <c r="R27" s="163"/>
      <c r="S27" s="163"/>
      <c r="T27" s="163"/>
      <c r="U27" s="163"/>
      <c r="V27" s="163">
        <f>SUM(V28:V33)</f>
        <v>11.94</v>
      </c>
      <c r="W27" s="163"/>
      <c r="X27" s="163"/>
      <c r="AG27" t="s">
        <v>99</v>
      </c>
    </row>
    <row r="28" spans="1:60" outlineLevel="1" x14ac:dyDescent="0.25">
      <c r="A28" s="171">
        <v>9</v>
      </c>
      <c r="B28" s="172" t="s">
        <v>133</v>
      </c>
      <c r="C28" s="184" t="s">
        <v>134</v>
      </c>
      <c r="D28" s="173" t="s">
        <v>101</v>
      </c>
      <c r="E28" s="174">
        <v>28.22</v>
      </c>
      <c r="F28" s="175"/>
      <c r="G28" s="176">
        <f>ROUND(E28*F28,2)</f>
        <v>0</v>
      </c>
      <c r="H28" s="159">
        <v>1.51</v>
      </c>
      <c r="I28" s="158">
        <f>ROUND(E28*H28,2)</f>
        <v>42.61</v>
      </c>
      <c r="J28" s="159">
        <v>29.49</v>
      </c>
      <c r="K28" s="158">
        <f>ROUND(E28*J28,2)</f>
        <v>832.21</v>
      </c>
      <c r="L28" s="158">
        <v>21</v>
      </c>
      <c r="M28" s="158">
        <f>G28*(1+L28/100)</f>
        <v>0</v>
      </c>
      <c r="N28" s="157">
        <v>1.0000000000000001E-5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102</v>
      </c>
      <c r="T28" s="158" t="s">
        <v>102</v>
      </c>
      <c r="U28" s="158">
        <v>7.1999999999999995E-2</v>
      </c>
      <c r="V28" s="158">
        <f>ROUND(E28*U28,2)</f>
        <v>2.0299999999999998</v>
      </c>
      <c r="W28" s="158"/>
      <c r="X28" s="158" t="s">
        <v>103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104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5" t="s">
        <v>135</v>
      </c>
      <c r="D29" s="160"/>
      <c r="E29" s="161">
        <v>28.22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106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0" outlineLevel="1" x14ac:dyDescent="0.25">
      <c r="A30" s="171">
        <v>10</v>
      </c>
      <c r="B30" s="172" t="s">
        <v>136</v>
      </c>
      <c r="C30" s="184" t="s">
        <v>171</v>
      </c>
      <c r="D30" s="173" t="s">
        <v>101</v>
      </c>
      <c r="E30" s="174">
        <v>28.22</v>
      </c>
      <c r="F30" s="175"/>
      <c r="G30" s="176">
        <f>ROUND(E30*F30,2)</f>
        <v>0</v>
      </c>
      <c r="H30" s="159">
        <v>148.5</v>
      </c>
      <c r="I30" s="158">
        <f>ROUND(E30*H30,2)</f>
        <v>4190.67</v>
      </c>
      <c r="J30" s="159">
        <v>150</v>
      </c>
      <c r="K30" s="158">
        <f>ROUND(E30*J30,2)</f>
        <v>4233</v>
      </c>
      <c r="L30" s="158">
        <v>21</v>
      </c>
      <c r="M30" s="158">
        <f>G30*(1+L30/100)</f>
        <v>0</v>
      </c>
      <c r="N30" s="157">
        <v>4.0000000000000002E-4</v>
      </c>
      <c r="O30" s="157">
        <f>ROUND(E30*N30,2)</f>
        <v>0.01</v>
      </c>
      <c r="P30" s="157">
        <v>0</v>
      </c>
      <c r="Q30" s="157">
        <f>ROUND(E30*P30,2)</f>
        <v>0</v>
      </c>
      <c r="R30" s="158"/>
      <c r="S30" s="158" t="s">
        <v>102</v>
      </c>
      <c r="T30" s="158" t="s">
        <v>102</v>
      </c>
      <c r="U30" s="158">
        <v>0.30599999999999999</v>
      </c>
      <c r="V30" s="158">
        <f>ROUND(E30*U30,2)</f>
        <v>8.64</v>
      </c>
      <c r="W30" s="158"/>
      <c r="X30" s="158" t="s">
        <v>103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104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185" t="s">
        <v>137</v>
      </c>
      <c r="D31" s="160"/>
      <c r="E31" s="161">
        <v>28.22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106</v>
      </c>
      <c r="AH31" s="148">
        <v>5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71">
        <v>11</v>
      </c>
      <c r="B32" s="172" t="s">
        <v>138</v>
      </c>
      <c r="C32" s="184" t="s">
        <v>139</v>
      </c>
      <c r="D32" s="173" t="s">
        <v>101</v>
      </c>
      <c r="E32" s="174">
        <v>28.22</v>
      </c>
      <c r="F32" s="175"/>
      <c r="G32" s="176">
        <f>ROUND(E32*F32,2)</f>
        <v>0</v>
      </c>
      <c r="H32" s="159">
        <v>1.18</v>
      </c>
      <c r="I32" s="158">
        <f>ROUND(E32*H32,2)</f>
        <v>33.299999999999997</v>
      </c>
      <c r="J32" s="159">
        <v>18.420000000000002</v>
      </c>
      <c r="K32" s="158">
        <f>ROUND(E32*J32,2)</f>
        <v>519.80999999999995</v>
      </c>
      <c r="L32" s="158">
        <v>21</v>
      </c>
      <c r="M32" s="158">
        <f>G32*(1+L32/100)</f>
        <v>0</v>
      </c>
      <c r="N32" s="157">
        <v>1.0000000000000001E-5</v>
      </c>
      <c r="O32" s="157">
        <f>ROUND(E32*N32,2)</f>
        <v>0</v>
      </c>
      <c r="P32" s="157">
        <v>0</v>
      </c>
      <c r="Q32" s="157">
        <f>ROUND(E32*P32,2)</f>
        <v>0</v>
      </c>
      <c r="R32" s="158"/>
      <c r="S32" s="158" t="s">
        <v>102</v>
      </c>
      <c r="T32" s="158" t="s">
        <v>102</v>
      </c>
      <c r="U32" s="158">
        <v>4.4999999999999998E-2</v>
      </c>
      <c r="V32" s="158">
        <f>ROUND(E32*U32,2)</f>
        <v>1.27</v>
      </c>
      <c r="W32" s="158"/>
      <c r="X32" s="158" t="s">
        <v>103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104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5" t="s">
        <v>137</v>
      </c>
      <c r="D33" s="160"/>
      <c r="E33" s="161">
        <v>28.22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106</v>
      </c>
      <c r="AH33" s="148">
        <v>5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13" x14ac:dyDescent="0.25">
      <c r="A34" s="164" t="s">
        <v>98</v>
      </c>
      <c r="B34" s="165" t="s">
        <v>68</v>
      </c>
      <c r="C34" s="183" t="s">
        <v>69</v>
      </c>
      <c r="D34" s="166"/>
      <c r="E34" s="167"/>
      <c r="F34" s="168"/>
      <c r="G34" s="169">
        <f>SUMIF(AG35:AG41,"&lt;&gt;NOR",G35:G41)</f>
        <v>0</v>
      </c>
      <c r="H34" s="163"/>
      <c r="I34" s="163">
        <f>SUM(I35:I41)</f>
        <v>0</v>
      </c>
      <c r="J34" s="163"/>
      <c r="K34" s="163">
        <f>SUM(K35:K41)</f>
        <v>17311.370000000003</v>
      </c>
      <c r="L34" s="163"/>
      <c r="M34" s="163">
        <f>SUM(M35:M41)</f>
        <v>0</v>
      </c>
      <c r="N34" s="162"/>
      <c r="O34" s="162">
        <f>SUM(O35:O41)</f>
        <v>0</v>
      </c>
      <c r="P34" s="162"/>
      <c r="Q34" s="162">
        <f>SUM(Q35:Q41)</f>
        <v>0</v>
      </c>
      <c r="R34" s="163"/>
      <c r="S34" s="163"/>
      <c r="T34" s="163"/>
      <c r="U34" s="163"/>
      <c r="V34" s="163">
        <f>SUM(V35:V41)</f>
        <v>25.73</v>
      </c>
      <c r="W34" s="163"/>
      <c r="X34" s="163"/>
      <c r="AG34" t="s">
        <v>99</v>
      </c>
    </row>
    <row r="35" spans="1:60" outlineLevel="1" x14ac:dyDescent="0.25">
      <c r="A35" s="177">
        <v>12</v>
      </c>
      <c r="B35" s="178" t="s">
        <v>140</v>
      </c>
      <c r="C35" s="186" t="s">
        <v>141</v>
      </c>
      <c r="D35" s="179" t="s">
        <v>130</v>
      </c>
      <c r="E35" s="180">
        <v>3.7250399999999999</v>
      </c>
      <c r="F35" s="181"/>
      <c r="G35" s="182">
        <f t="shared" ref="G35:G41" si="0">ROUND(E35*F35,2)</f>
        <v>0</v>
      </c>
      <c r="H35" s="159">
        <v>0</v>
      </c>
      <c r="I35" s="158">
        <f t="shared" ref="I35:I41" si="1">ROUND(E35*H35,2)</f>
        <v>0</v>
      </c>
      <c r="J35" s="159">
        <v>174</v>
      </c>
      <c r="K35" s="158">
        <f t="shared" ref="K35:K41" si="2">ROUND(E35*J35,2)</f>
        <v>648.16</v>
      </c>
      <c r="L35" s="158">
        <v>21</v>
      </c>
      <c r="M35" s="158">
        <f t="shared" ref="M35:M41" si="3">G35*(1+L35/100)</f>
        <v>0</v>
      </c>
      <c r="N35" s="157">
        <v>0</v>
      </c>
      <c r="O35" s="157">
        <f t="shared" ref="O35:O41" si="4">ROUND(E35*N35,2)</f>
        <v>0</v>
      </c>
      <c r="P35" s="157">
        <v>0</v>
      </c>
      <c r="Q35" s="157">
        <f t="shared" ref="Q35:Q41" si="5">ROUND(E35*P35,2)</f>
        <v>0</v>
      </c>
      <c r="R35" s="158"/>
      <c r="S35" s="158" t="s">
        <v>102</v>
      </c>
      <c r="T35" s="158" t="s">
        <v>102</v>
      </c>
      <c r="U35" s="158">
        <v>0.27700000000000002</v>
      </c>
      <c r="V35" s="158">
        <f t="shared" ref="V35:V41" si="6">ROUND(E35*U35,2)</f>
        <v>1.03</v>
      </c>
      <c r="W35" s="158"/>
      <c r="X35" s="158" t="s">
        <v>142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143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77">
        <v>13</v>
      </c>
      <c r="B36" s="178" t="s">
        <v>144</v>
      </c>
      <c r="C36" s="186" t="s">
        <v>145</v>
      </c>
      <c r="D36" s="179" t="s">
        <v>130</v>
      </c>
      <c r="E36" s="180">
        <v>3.7250399999999999</v>
      </c>
      <c r="F36" s="181"/>
      <c r="G36" s="182">
        <f t="shared" si="0"/>
        <v>0</v>
      </c>
      <c r="H36" s="159">
        <v>0</v>
      </c>
      <c r="I36" s="158">
        <f t="shared" si="1"/>
        <v>0</v>
      </c>
      <c r="J36" s="159">
        <v>749</v>
      </c>
      <c r="K36" s="158">
        <f t="shared" si="2"/>
        <v>2790.05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102</v>
      </c>
      <c r="T36" s="158" t="s">
        <v>102</v>
      </c>
      <c r="U36" s="158">
        <v>2.0670000000000002</v>
      </c>
      <c r="V36" s="158">
        <f t="shared" si="6"/>
        <v>7.7</v>
      </c>
      <c r="W36" s="158"/>
      <c r="X36" s="158" t="s">
        <v>142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143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0" outlineLevel="1" x14ac:dyDescent="0.25">
      <c r="A37" s="177">
        <v>14</v>
      </c>
      <c r="B37" s="178" t="s">
        <v>146</v>
      </c>
      <c r="C37" s="186" t="s">
        <v>147</v>
      </c>
      <c r="D37" s="179" t="s">
        <v>130</v>
      </c>
      <c r="E37" s="180">
        <v>3.7250399999999999</v>
      </c>
      <c r="F37" s="181"/>
      <c r="G37" s="182">
        <f t="shared" si="0"/>
        <v>0</v>
      </c>
      <c r="H37" s="159">
        <v>0</v>
      </c>
      <c r="I37" s="158">
        <f t="shared" si="1"/>
        <v>0</v>
      </c>
      <c r="J37" s="159">
        <v>242.5</v>
      </c>
      <c r="K37" s="158">
        <f t="shared" si="2"/>
        <v>903.32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102</v>
      </c>
      <c r="T37" s="158" t="s">
        <v>102</v>
      </c>
      <c r="U37" s="158">
        <v>0.49</v>
      </c>
      <c r="V37" s="158">
        <f t="shared" si="6"/>
        <v>1.83</v>
      </c>
      <c r="W37" s="158"/>
      <c r="X37" s="158" t="s">
        <v>142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143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77">
        <v>15</v>
      </c>
      <c r="B38" s="178" t="s">
        <v>148</v>
      </c>
      <c r="C38" s="186" t="s">
        <v>149</v>
      </c>
      <c r="D38" s="179" t="s">
        <v>130</v>
      </c>
      <c r="E38" s="180">
        <v>67.050719999999998</v>
      </c>
      <c r="F38" s="181"/>
      <c r="G38" s="182">
        <f t="shared" si="0"/>
        <v>0</v>
      </c>
      <c r="H38" s="159">
        <v>0</v>
      </c>
      <c r="I38" s="158">
        <f t="shared" si="1"/>
        <v>0</v>
      </c>
      <c r="J38" s="159">
        <v>19.100000000000001</v>
      </c>
      <c r="K38" s="158">
        <f t="shared" si="2"/>
        <v>1280.67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102</v>
      </c>
      <c r="T38" s="158" t="s">
        <v>102</v>
      </c>
      <c r="U38" s="158">
        <v>0</v>
      </c>
      <c r="V38" s="158">
        <f t="shared" si="6"/>
        <v>0</v>
      </c>
      <c r="W38" s="158"/>
      <c r="X38" s="158" t="s">
        <v>142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143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77">
        <v>16</v>
      </c>
      <c r="B39" s="178" t="s">
        <v>150</v>
      </c>
      <c r="C39" s="186" t="s">
        <v>151</v>
      </c>
      <c r="D39" s="179" t="s">
        <v>130</v>
      </c>
      <c r="E39" s="180">
        <v>3.7250399999999999</v>
      </c>
      <c r="F39" s="181"/>
      <c r="G39" s="182">
        <f t="shared" si="0"/>
        <v>0</v>
      </c>
      <c r="H39" s="159">
        <v>0</v>
      </c>
      <c r="I39" s="158">
        <f t="shared" si="1"/>
        <v>0</v>
      </c>
      <c r="J39" s="159">
        <v>1475</v>
      </c>
      <c r="K39" s="158">
        <f t="shared" si="2"/>
        <v>5494.43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102</v>
      </c>
      <c r="T39" s="158" t="s">
        <v>102</v>
      </c>
      <c r="U39" s="158">
        <v>0</v>
      </c>
      <c r="V39" s="158">
        <f t="shared" si="6"/>
        <v>0</v>
      </c>
      <c r="W39" s="158"/>
      <c r="X39" s="158" t="s">
        <v>142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143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77">
        <v>17</v>
      </c>
      <c r="B40" s="178" t="s">
        <v>152</v>
      </c>
      <c r="C40" s="186" t="s">
        <v>153</v>
      </c>
      <c r="D40" s="179" t="s">
        <v>130</v>
      </c>
      <c r="E40" s="180">
        <v>3.7250399999999999</v>
      </c>
      <c r="F40" s="181"/>
      <c r="G40" s="182">
        <f t="shared" si="0"/>
        <v>0</v>
      </c>
      <c r="H40" s="159">
        <v>0</v>
      </c>
      <c r="I40" s="158">
        <f t="shared" si="1"/>
        <v>0</v>
      </c>
      <c r="J40" s="159">
        <v>340</v>
      </c>
      <c r="K40" s="158">
        <f t="shared" si="2"/>
        <v>1266.51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102</v>
      </c>
      <c r="T40" s="158" t="s">
        <v>102</v>
      </c>
      <c r="U40" s="158">
        <v>0.83199999999999996</v>
      </c>
      <c r="V40" s="158">
        <f t="shared" si="6"/>
        <v>3.1</v>
      </c>
      <c r="W40" s="158"/>
      <c r="X40" s="158" t="s">
        <v>142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143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77">
        <v>18</v>
      </c>
      <c r="B41" s="178" t="s">
        <v>154</v>
      </c>
      <c r="C41" s="186" t="s">
        <v>155</v>
      </c>
      <c r="D41" s="179" t="s">
        <v>130</v>
      </c>
      <c r="E41" s="180">
        <v>33.525359999999999</v>
      </c>
      <c r="F41" s="181"/>
      <c r="G41" s="182">
        <f t="shared" si="0"/>
        <v>0</v>
      </c>
      <c r="H41" s="159">
        <v>0</v>
      </c>
      <c r="I41" s="158">
        <f t="shared" si="1"/>
        <v>0</v>
      </c>
      <c r="J41" s="159">
        <v>147</v>
      </c>
      <c r="K41" s="158">
        <f t="shared" si="2"/>
        <v>4928.2299999999996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102</v>
      </c>
      <c r="T41" s="158" t="s">
        <v>102</v>
      </c>
      <c r="U41" s="158">
        <v>0.36</v>
      </c>
      <c r="V41" s="158">
        <f t="shared" si="6"/>
        <v>12.07</v>
      </c>
      <c r="W41" s="158"/>
      <c r="X41" s="158" t="s">
        <v>142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143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13" x14ac:dyDescent="0.25">
      <c r="A42" s="164" t="s">
        <v>98</v>
      </c>
      <c r="B42" s="165" t="s">
        <v>71</v>
      </c>
      <c r="C42" s="183" t="s">
        <v>29</v>
      </c>
      <c r="D42" s="166"/>
      <c r="E42" s="167"/>
      <c r="F42" s="168"/>
      <c r="G42" s="169">
        <f>SUMIF(AG43:AG43,"&lt;&gt;NOR",G43:G43)</f>
        <v>0</v>
      </c>
      <c r="H42" s="163"/>
      <c r="I42" s="163">
        <f>SUM(I43:I43)</f>
        <v>0</v>
      </c>
      <c r="J42" s="163"/>
      <c r="K42" s="163">
        <f>SUM(K43:K43)</f>
        <v>11991.86</v>
      </c>
      <c r="L42" s="163"/>
      <c r="M42" s="163">
        <f>SUM(M43:M43)</f>
        <v>0</v>
      </c>
      <c r="N42" s="162"/>
      <c r="O42" s="162">
        <f>SUM(O43:O43)</f>
        <v>0</v>
      </c>
      <c r="P42" s="162"/>
      <c r="Q42" s="162">
        <f>SUM(Q43:Q43)</f>
        <v>0</v>
      </c>
      <c r="R42" s="163"/>
      <c r="S42" s="163"/>
      <c r="T42" s="163"/>
      <c r="U42" s="163"/>
      <c r="V42" s="163">
        <f>SUM(V43:V43)</f>
        <v>0</v>
      </c>
      <c r="W42" s="163"/>
      <c r="X42" s="163"/>
      <c r="AG42" t="s">
        <v>99</v>
      </c>
    </row>
    <row r="43" spans="1:60" outlineLevel="1" x14ac:dyDescent="0.25">
      <c r="A43" s="177">
        <v>19</v>
      </c>
      <c r="B43" s="178" t="s">
        <v>156</v>
      </c>
      <c r="C43" s="186" t="s">
        <v>157</v>
      </c>
      <c r="D43" s="179" t="s">
        <v>158</v>
      </c>
      <c r="E43" s="180">
        <v>1</v>
      </c>
      <c r="F43" s="181"/>
      <c r="G43" s="182">
        <f>ROUND(E43*F43,2)</f>
        <v>0</v>
      </c>
      <c r="H43" s="159">
        <v>0</v>
      </c>
      <c r="I43" s="158">
        <f>ROUND(E43*H43,2)</f>
        <v>0</v>
      </c>
      <c r="J43" s="159">
        <v>11991.86</v>
      </c>
      <c r="K43" s="158">
        <f>ROUND(E43*J43,2)</f>
        <v>11991.86</v>
      </c>
      <c r="L43" s="158">
        <v>21</v>
      </c>
      <c r="M43" s="158">
        <f>G43*(1+L43/100)</f>
        <v>0</v>
      </c>
      <c r="N43" s="157">
        <v>0</v>
      </c>
      <c r="O43" s="157">
        <f>ROUND(E43*N43,2)</f>
        <v>0</v>
      </c>
      <c r="P43" s="157">
        <v>0</v>
      </c>
      <c r="Q43" s="157">
        <f>ROUND(E43*P43,2)</f>
        <v>0</v>
      </c>
      <c r="R43" s="158"/>
      <c r="S43" s="158" t="s">
        <v>102</v>
      </c>
      <c r="T43" s="158" t="s">
        <v>113</v>
      </c>
      <c r="U43" s="158">
        <v>0</v>
      </c>
      <c r="V43" s="158">
        <f>ROUND(E43*U43,2)</f>
        <v>0</v>
      </c>
      <c r="W43" s="158"/>
      <c r="X43" s="158" t="s">
        <v>159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160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13" x14ac:dyDescent="0.25">
      <c r="A44" s="164" t="s">
        <v>98</v>
      </c>
      <c r="B44" s="165" t="s">
        <v>72</v>
      </c>
      <c r="C44" s="183" t="s">
        <v>30</v>
      </c>
      <c r="D44" s="166"/>
      <c r="E44" s="167"/>
      <c r="F44" s="168"/>
      <c r="G44" s="169">
        <f>SUMIF(AG45:AG46,"&lt;&gt;NOR",G45:G46)</f>
        <v>0</v>
      </c>
      <c r="H44" s="163"/>
      <c r="I44" s="163">
        <f>SUM(I45:I46)</f>
        <v>0</v>
      </c>
      <c r="J44" s="163"/>
      <c r="K44" s="163">
        <f>SUM(K45:K46)</f>
        <v>25099.25</v>
      </c>
      <c r="L44" s="163"/>
      <c r="M44" s="163">
        <f>SUM(M45:M46)</f>
        <v>0</v>
      </c>
      <c r="N44" s="162"/>
      <c r="O44" s="162">
        <f>SUM(O45:O46)</f>
        <v>0</v>
      </c>
      <c r="P44" s="162"/>
      <c r="Q44" s="162">
        <f>SUM(Q45:Q46)</f>
        <v>0</v>
      </c>
      <c r="R44" s="163"/>
      <c r="S44" s="163"/>
      <c r="T44" s="163"/>
      <c r="U44" s="163"/>
      <c r="V44" s="163">
        <f>SUM(V45:V46)</f>
        <v>0</v>
      </c>
      <c r="W44" s="163"/>
      <c r="X44" s="163"/>
      <c r="AG44" t="s">
        <v>99</v>
      </c>
    </row>
    <row r="45" spans="1:60" outlineLevel="1" x14ac:dyDescent="0.25">
      <c r="A45" s="177">
        <v>20</v>
      </c>
      <c r="B45" s="178" t="s">
        <v>161</v>
      </c>
      <c r="C45" s="186" t="s">
        <v>162</v>
      </c>
      <c r="D45" s="179" t="s">
        <v>158</v>
      </c>
      <c r="E45" s="180">
        <v>1</v>
      </c>
      <c r="F45" s="181"/>
      <c r="G45" s="182">
        <f>ROUND(E45*F45,2)</f>
        <v>0</v>
      </c>
      <c r="H45" s="159">
        <v>0</v>
      </c>
      <c r="I45" s="158">
        <f>ROUND(E45*H45,2)</f>
        <v>0</v>
      </c>
      <c r="J45" s="159">
        <v>14501.79</v>
      </c>
      <c r="K45" s="158">
        <f>ROUND(E45*J45,2)</f>
        <v>14501.79</v>
      </c>
      <c r="L45" s="158">
        <v>21</v>
      </c>
      <c r="M45" s="158">
        <f>G45*(1+L45/100)</f>
        <v>0</v>
      </c>
      <c r="N45" s="157">
        <v>0</v>
      </c>
      <c r="O45" s="157">
        <f>ROUND(E45*N45,2)</f>
        <v>0</v>
      </c>
      <c r="P45" s="157">
        <v>0</v>
      </c>
      <c r="Q45" s="157">
        <f>ROUND(E45*P45,2)</f>
        <v>0</v>
      </c>
      <c r="R45" s="158"/>
      <c r="S45" s="158" t="s">
        <v>102</v>
      </c>
      <c r="T45" s="158" t="s">
        <v>113</v>
      </c>
      <c r="U45" s="158">
        <v>0</v>
      </c>
      <c r="V45" s="158">
        <f>ROUND(E45*U45,2)</f>
        <v>0</v>
      </c>
      <c r="W45" s="158"/>
      <c r="X45" s="158" t="s">
        <v>159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160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71">
        <v>21</v>
      </c>
      <c r="B46" s="172" t="s">
        <v>163</v>
      </c>
      <c r="C46" s="184" t="s">
        <v>164</v>
      </c>
      <c r="D46" s="173" t="s">
        <v>158</v>
      </c>
      <c r="E46" s="174">
        <v>1</v>
      </c>
      <c r="F46" s="175"/>
      <c r="G46" s="176">
        <f>ROUND(E46*F46,2)</f>
        <v>0</v>
      </c>
      <c r="H46" s="159">
        <v>0</v>
      </c>
      <c r="I46" s="158">
        <f>ROUND(E46*H46,2)</f>
        <v>0</v>
      </c>
      <c r="J46" s="159">
        <v>10597.46</v>
      </c>
      <c r="K46" s="158">
        <f>ROUND(E46*J46,2)</f>
        <v>10597.46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102</v>
      </c>
      <c r="T46" s="158" t="s">
        <v>113</v>
      </c>
      <c r="U46" s="158">
        <v>0</v>
      </c>
      <c r="V46" s="158">
        <f>ROUND(E46*U46,2)</f>
        <v>0</v>
      </c>
      <c r="W46" s="158"/>
      <c r="X46" s="158" t="s">
        <v>159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160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5">
      <c r="A47" s="3"/>
      <c r="B47" s="4"/>
      <c r="C47" s="18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85</v>
      </c>
    </row>
    <row r="48" spans="1:60" ht="13" x14ac:dyDescent="0.25">
      <c r="A48" s="151"/>
      <c r="B48" s="152" t="s">
        <v>31</v>
      </c>
      <c r="C48" s="188"/>
      <c r="D48" s="153"/>
      <c r="E48" s="154"/>
      <c r="F48" s="154"/>
      <c r="G48" s="170">
        <f>G8+G13+G16+G20+G25+G27+G34+G42+G44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165</v>
      </c>
    </row>
    <row r="49" spans="1:33" x14ac:dyDescent="0.25">
      <c r="A49" s="3"/>
      <c r="B49" s="4"/>
      <c r="C49" s="18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18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65" t="s">
        <v>166</v>
      </c>
      <c r="B51" s="265"/>
      <c r="C51" s="266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46"/>
      <c r="B52" s="247"/>
      <c r="C52" s="248"/>
      <c r="D52" s="247"/>
      <c r="E52" s="247"/>
      <c r="F52" s="247"/>
      <c r="G52" s="24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167</v>
      </c>
    </row>
    <row r="53" spans="1:33" x14ac:dyDescent="0.25">
      <c r="A53" s="250"/>
      <c r="B53" s="251"/>
      <c r="C53" s="252"/>
      <c r="D53" s="251"/>
      <c r="E53" s="251"/>
      <c r="F53" s="251"/>
      <c r="G53" s="25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50"/>
      <c r="B54" s="251"/>
      <c r="C54" s="252"/>
      <c r="D54" s="251"/>
      <c r="E54" s="251"/>
      <c r="F54" s="251"/>
      <c r="G54" s="25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50"/>
      <c r="B55" s="251"/>
      <c r="C55" s="252"/>
      <c r="D55" s="251"/>
      <c r="E55" s="251"/>
      <c r="F55" s="251"/>
      <c r="G55" s="25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54"/>
      <c r="B56" s="255"/>
      <c r="C56" s="256"/>
      <c r="D56" s="255"/>
      <c r="E56" s="255"/>
      <c r="F56" s="255"/>
      <c r="G56" s="25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18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189"/>
      <c r="D58" s="10"/>
      <c r="AG58" t="s">
        <v>168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52:G56"/>
    <mergeCell ref="A1:G1"/>
    <mergeCell ref="C2:G2"/>
    <mergeCell ref="C3:G3"/>
    <mergeCell ref="C4:G4"/>
    <mergeCell ref="A51:C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ZBR22_06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ZBR22_06 Pol'!Názvy_tisku</vt:lpstr>
      <vt:lpstr>oadresa</vt:lpstr>
      <vt:lpstr>Stavba!Objednatel</vt:lpstr>
      <vt:lpstr>Stavba!Objekt</vt:lpstr>
      <vt:lpstr>'SO 01 ZBR22_06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Karel Dupal</cp:lastModifiedBy>
  <cp:lastPrinted>2019-03-19T12:27:02Z</cp:lastPrinted>
  <dcterms:created xsi:type="dcterms:W3CDTF">2009-04-08T07:15:50Z</dcterms:created>
  <dcterms:modified xsi:type="dcterms:W3CDTF">2022-06-01T13:19:16Z</dcterms:modified>
</cp:coreProperties>
</file>