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mmbonline-my.sharepoint.com/personal/durnova_marketa_brno_cz1/Documents/Durnova/monitoring/Komárov/"/>
    </mc:Choice>
  </mc:AlternateContent>
  <xr:revisionPtr revIDLastSave="0" documentId="8_{9BFE8CD0-2ECD-4696-8021-0FBF9FFE41F3}" xr6:coauthVersionLast="45" xr6:coauthVersionMax="45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Rekapitulace stavby" sheetId="1" r:id="rId1"/>
    <sheet name="1 - Základová konstrukce ..." sheetId="2" r:id="rId2"/>
    <sheet name="2 - Přípojka NN" sheetId="3" r:id="rId3"/>
    <sheet name="3 - Vedlejší rozpočtové n..." sheetId="4" r:id="rId4"/>
  </sheets>
  <definedNames>
    <definedName name="_xlnm._FilterDatabase" localSheetId="1" hidden="1">'1 - Základová konstrukce ...'!$C$130:$K$208</definedName>
    <definedName name="_xlnm._FilterDatabase" localSheetId="2" hidden="1">'2 - Přípojka NN'!$C$127:$K$190</definedName>
    <definedName name="_xlnm._FilterDatabase" localSheetId="3" hidden="1">'3 - Vedlejší rozpočtové n...'!$C$122:$K$133</definedName>
    <definedName name="_xlnm.Print_Titles" localSheetId="1">'1 - Základová konstrukce ...'!$130:$130</definedName>
    <definedName name="_xlnm.Print_Titles" localSheetId="2">'2 - Přípojka NN'!$127:$127</definedName>
    <definedName name="_xlnm.Print_Titles" localSheetId="3">'3 - Vedlejší rozpočtové n...'!$122:$122</definedName>
    <definedName name="_xlnm.Print_Titles" localSheetId="0">'Rekapitulace stavby'!$92:$92</definedName>
    <definedName name="_xlnm.Print_Area" localSheetId="1">'1 - Základová konstrukce ...'!$C$4:$J$76,'1 - Základová konstrukce ...'!$C$118:$J$208</definedName>
    <definedName name="_xlnm.Print_Area" localSheetId="2">'2 - Přípojka NN'!$C$4:$J$76,'2 - Přípojka NN'!$C$115:$J$190</definedName>
    <definedName name="_xlnm.Print_Area" localSheetId="3">'3 - Vedlejší rozpočtové n...'!$C$4:$J$76,'3 - Vedlejší rozpočtové n...'!$C$110:$J$133</definedName>
    <definedName name="_xlnm.Print_Area" localSheetId="0">'Rekapitulace stavby'!$D$4:$AO$76,'Rekapitulace stavby'!$C$82:$AQ$98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" i="4" l="1"/>
  <c r="J38" i="4"/>
  <c r="AY97" i="1" s="1"/>
  <c r="J37" i="4"/>
  <c r="AX97" i="1"/>
  <c r="BI133" i="4"/>
  <c r="BH133" i="4"/>
  <c r="BG133" i="4"/>
  <c r="BF133" i="4"/>
  <c r="T133" i="4"/>
  <c r="R133" i="4"/>
  <c r="P133" i="4"/>
  <c r="BI132" i="4"/>
  <c r="BH132" i="4"/>
  <c r="BG132" i="4"/>
  <c r="BF132" i="4"/>
  <c r="T132" i="4"/>
  <c r="R132" i="4"/>
  <c r="P132" i="4"/>
  <c r="BI131" i="4"/>
  <c r="BH131" i="4"/>
  <c r="BG131" i="4"/>
  <c r="BF131" i="4"/>
  <c r="T131" i="4"/>
  <c r="R131" i="4"/>
  <c r="P131" i="4"/>
  <c r="BI130" i="4"/>
  <c r="BH130" i="4"/>
  <c r="BG130" i="4"/>
  <c r="BF130" i="4"/>
  <c r="T130" i="4"/>
  <c r="R130" i="4"/>
  <c r="P130" i="4"/>
  <c r="BI128" i="4"/>
  <c r="BH128" i="4"/>
  <c r="BG128" i="4"/>
  <c r="BF128" i="4"/>
  <c r="T128" i="4"/>
  <c r="R128" i="4"/>
  <c r="P128" i="4"/>
  <c r="BI127" i="4"/>
  <c r="BH127" i="4"/>
  <c r="BG127" i="4"/>
  <c r="BF127" i="4"/>
  <c r="T127" i="4"/>
  <c r="R127" i="4"/>
  <c r="P127" i="4"/>
  <c r="BI126" i="4"/>
  <c r="BH126" i="4"/>
  <c r="BG126" i="4"/>
  <c r="BF126" i="4"/>
  <c r="T126" i="4"/>
  <c r="R126" i="4"/>
  <c r="P126" i="4"/>
  <c r="F120" i="4"/>
  <c r="F117" i="4"/>
  <c r="E115" i="4"/>
  <c r="J31" i="4"/>
  <c r="F92" i="4"/>
  <c r="F89" i="4"/>
  <c r="E87" i="4"/>
  <c r="J24" i="4"/>
  <c r="E24" i="4"/>
  <c r="J92" i="4" s="1"/>
  <c r="J23" i="4"/>
  <c r="J21" i="4"/>
  <c r="E21" i="4"/>
  <c r="J119" i="4" s="1"/>
  <c r="J20" i="4"/>
  <c r="J15" i="4"/>
  <c r="E15" i="4"/>
  <c r="F91" i="4" s="1"/>
  <c r="J14" i="4"/>
  <c r="J89" i="4"/>
  <c r="E7" i="4"/>
  <c r="E113" i="4" s="1"/>
  <c r="J39" i="3"/>
  <c r="J38" i="3"/>
  <c r="AY96" i="1" s="1"/>
  <c r="J37" i="3"/>
  <c r="AX96" i="1" s="1"/>
  <c r="BI190" i="3"/>
  <c r="BH190" i="3"/>
  <c r="BG190" i="3"/>
  <c r="BF190" i="3"/>
  <c r="T190" i="3"/>
  <c r="R190" i="3"/>
  <c r="P190" i="3"/>
  <c r="BI189" i="3"/>
  <c r="BH189" i="3"/>
  <c r="BG189" i="3"/>
  <c r="BF189" i="3"/>
  <c r="T189" i="3"/>
  <c r="R189" i="3"/>
  <c r="P189" i="3"/>
  <c r="BI188" i="3"/>
  <c r="BH188" i="3"/>
  <c r="BG188" i="3"/>
  <c r="BF188" i="3"/>
  <c r="T188" i="3"/>
  <c r="R188" i="3"/>
  <c r="P188" i="3"/>
  <c r="BI186" i="3"/>
  <c r="BH186" i="3"/>
  <c r="BG186" i="3"/>
  <c r="BF186" i="3"/>
  <c r="T186" i="3"/>
  <c r="R186" i="3"/>
  <c r="P186" i="3"/>
  <c r="BI185" i="3"/>
  <c r="BH185" i="3"/>
  <c r="BG185" i="3"/>
  <c r="BF185" i="3"/>
  <c r="T185" i="3"/>
  <c r="R185" i="3"/>
  <c r="P185" i="3"/>
  <c r="BI182" i="3"/>
  <c r="BH182" i="3"/>
  <c r="BG182" i="3"/>
  <c r="BF182" i="3"/>
  <c r="T182" i="3"/>
  <c r="R182" i="3"/>
  <c r="P182" i="3"/>
  <c r="BI181" i="3"/>
  <c r="BH181" i="3"/>
  <c r="BG181" i="3"/>
  <c r="BF181" i="3"/>
  <c r="T181" i="3"/>
  <c r="R181" i="3"/>
  <c r="P181" i="3"/>
  <c r="BI180" i="3"/>
  <c r="BH180" i="3"/>
  <c r="BG180" i="3"/>
  <c r="BF180" i="3"/>
  <c r="T180" i="3"/>
  <c r="R180" i="3"/>
  <c r="P180" i="3"/>
  <c r="BI179" i="3"/>
  <c r="BH179" i="3"/>
  <c r="BG179" i="3"/>
  <c r="BF179" i="3"/>
  <c r="T179" i="3"/>
  <c r="R179" i="3"/>
  <c r="P179" i="3"/>
  <c r="BI178" i="3"/>
  <c r="BH178" i="3"/>
  <c r="BG178" i="3"/>
  <c r="BF178" i="3"/>
  <c r="T178" i="3"/>
  <c r="R178" i="3"/>
  <c r="P178" i="3"/>
  <c r="BI177" i="3"/>
  <c r="BH177" i="3"/>
  <c r="BG177" i="3"/>
  <c r="BF177" i="3"/>
  <c r="T177" i="3"/>
  <c r="R177" i="3"/>
  <c r="P177" i="3"/>
  <c r="BI176" i="3"/>
  <c r="BH176" i="3"/>
  <c r="BG176" i="3"/>
  <c r="BF176" i="3"/>
  <c r="T176" i="3"/>
  <c r="R176" i="3"/>
  <c r="P176" i="3"/>
  <c r="BI175" i="3"/>
  <c r="BH175" i="3"/>
  <c r="BG175" i="3"/>
  <c r="BF175" i="3"/>
  <c r="T175" i="3"/>
  <c r="R175" i="3"/>
  <c r="P175" i="3"/>
  <c r="BI174" i="3"/>
  <c r="BH174" i="3"/>
  <c r="BG174" i="3"/>
  <c r="BF174" i="3"/>
  <c r="T174" i="3"/>
  <c r="R174" i="3"/>
  <c r="P174" i="3"/>
  <c r="BI172" i="3"/>
  <c r="BH172" i="3"/>
  <c r="BG172" i="3"/>
  <c r="BF172" i="3"/>
  <c r="T172" i="3"/>
  <c r="R172" i="3"/>
  <c r="P172" i="3"/>
  <c r="BI171" i="3"/>
  <c r="BH171" i="3"/>
  <c r="BG171" i="3"/>
  <c r="BF171" i="3"/>
  <c r="T171" i="3"/>
  <c r="R171" i="3"/>
  <c r="P171" i="3"/>
  <c r="BI170" i="3"/>
  <c r="BH170" i="3"/>
  <c r="BG170" i="3"/>
  <c r="BF170" i="3"/>
  <c r="T170" i="3"/>
  <c r="R170" i="3"/>
  <c r="P170" i="3"/>
  <c r="BI169" i="3"/>
  <c r="BH169" i="3"/>
  <c r="BG169" i="3"/>
  <c r="BF169" i="3"/>
  <c r="T169" i="3"/>
  <c r="R169" i="3"/>
  <c r="P169" i="3"/>
  <c r="BI168" i="3"/>
  <c r="BH168" i="3"/>
  <c r="BG168" i="3"/>
  <c r="BF168" i="3"/>
  <c r="T168" i="3"/>
  <c r="R168" i="3"/>
  <c r="P168" i="3"/>
  <c r="BI167" i="3"/>
  <c r="BH167" i="3"/>
  <c r="BG167" i="3"/>
  <c r="BF167" i="3"/>
  <c r="T167" i="3"/>
  <c r="R167" i="3"/>
  <c r="P167" i="3"/>
  <c r="BI165" i="3"/>
  <c r="BH165" i="3"/>
  <c r="BG165" i="3"/>
  <c r="BF165" i="3"/>
  <c r="T165" i="3"/>
  <c r="R165" i="3"/>
  <c r="P165" i="3"/>
  <c r="BI164" i="3"/>
  <c r="BH164" i="3"/>
  <c r="BG164" i="3"/>
  <c r="BF164" i="3"/>
  <c r="T164" i="3"/>
  <c r="R164" i="3"/>
  <c r="P164" i="3"/>
  <c r="BI163" i="3"/>
  <c r="BH163" i="3"/>
  <c r="BG163" i="3"/>
  <c r="BF163" i="3"/>
  <c r="T163" i="3"/>
  <c r="R163" i="3"/>
  <c r="P163" i="3"/>
  <c r="BI161" i="3"/>
  <c r="BH161" i="3"/>
  <c r="BG161" i="3"/>
  <c r="BF161" i="3"/>
  <c r="T161" i="3"/>
  <c r="R161" i="3"/>
  <c r="P161" i="3"/>
  <c r="BI160" i="3"/>
  <c r="BH160" i="3"/>
  <c r="BG160" i="3"/>
  <c r="BF160" i="3"/>
  <c r="T160" i="3"/>
  <c r="R160" i="3"/>
  <c r="P160" i="3"/>
  <c r="BI157" i="3"/>
  <c r="BH157" i="3"/>
  <c r="BG157" i="3"/>
  <c r="BF157" i="3"/>
  <c r="T157" i="3"/>
  <c r="T156" i="3" s="1"/>
  <c r="R157" i="3"/>
  <c r="R156" i="3" s="1"/>
  <c r="P157" i="3"/>
  <c r="P156" i="3"/>
  <c r="BI153" i="3"/>
  <c r="BH153" i="3"/>
  <c r="BG153" i="3"/>
  <c r="BF153" i="3"/>
  <c r="T153" i="3"/>
  <c r="T152" i="3"/>
  <c r="R153" i="3"/>
  <c r="R152" i="3"/>
  <c r="P153" i="3"/>
  <c r="P152" i="3"/>
  <c r="BI150" i="3"/>
  <c r="BH150" i="3"/>
  <c r="BG150" i="3"/>
  <c r="BF150" i="3"/>
  <c r="T150" i="3"/>
  <c r="R150" i="3"/>
  <c r="P150" i="3"/>
  <c r="BI148" i="3"/>
  <c r="BH148" i="3"/>
  <c r="BG148" i="3"/>
  <c r="BF148" i="3"/>
  <c r="T148" i="3"/>
  <c r="R148" i="3"/>
  <c r="P148" i="3"/>
  <c r="BI146" i="3"/>
  <c r="BH146" i="3"/>
  <c r="BG146" i="3"/>
  <c r="BF146" i="3"/>
  <c r="T146" i="3"/>
  <c r="R146" i="3"/>
  <c r="P146" i="3"/>
  <c r="BI144" i="3"/>
  <c r="BH144" i="3"/>
  <c r="BG144" i="3"/>
  <c r="BF144" i="3"/>
  <c r="T144" i="3"/>
  <c r="R144" i="3"/>
  <c r="P144" i="3"/>
  <c r="BI142" i="3"/>
  <c r="BH142" i="3"/>
  <c r="BG142" i="3"/>
  <c r="BF142" i="3"/>
  <c r="T142" i="3"/>
  <c r="R142" i="3"/>
  <c r="P142" i="3"/>
  <c r="BI140" i="3"/>
  <c r="BH140" i="3"/>
  <c r="BG140" i="3"/>
  <c r="BF140" i="3"/>
  <c r="T140" i="3"/>
  <c r="R140" i="3"/>
  <c r="P140" i="3"/>
  <c r="BI139" i="3"/>
  <c r="BH139" i="3"/>
  <c r="BG139" i="3"/>
  <c r="BF139" i="3"/>
  <c r="T139" i="3"/>
  <c r="R139" i="3"/>
  <c r="P139" i="3"/>
  <c r="BI137" i="3"/>
  <c r="BH137" i="3"/>
  <c r="BG137" i="3"/>
  <c r="BF137" i="3"/>
  <c r="T137" i="3"/>
  <c r="R137" i="3"/>
  <c r="P137" i="3"/>
  <c r="BI136" i="3"/>
  <c r="BH136" i="3"/>
  <c r="BG136" i="3"/>
  <c r="BF136" i="3"/>
  <c r="T136" i="3"/>
  <c r="R136" i="3"/>
  <c r="P136" i="3"/>
  <c r="BI135" i="3"/>
  <c r="BH135" i="3"/>
  <c r="BG135" i="3"/>
  <c r="BF135" i="3"/>
  <c r="T135" i="3"/>
  <c r="R135" i="3"/>
  <c r="P135" i="3"/>
  <c r="BI131" i="3"/>
  <c r="BH131" i="3"/>
  <c r="BG131" i="3"/>
  <c r="BF131" i="3"/>
  <c r="T131" i="3"/>
  <c r="R131" i="3"/>
  <c r="P131" i="3"/>
  <c r="F125" i="3"/>
  <c r="F122" i="3"/>
  <c r="E120" i="3"/>
  <c r="J31" i="3"/>
  <c r="F92" i="3"/>
  <c r="F89" i="3"/>
  <c r="E87" i="3"/>
  <c r="J24" i="3"/>
  <c r="E24" i="3"/>
  <c r="J125" i="3" s="1"/>
  <c r="J23" i="3"/>
  <c r="J21" i="3"/>
  <c r="E21" i="3"/>
  <c r="J91" i="3"/>
  <c r="J20" i="3"/>
  <c r="J15" i="3"/>
  <c r="E15" i="3"/>
  <c r="F91" i="3" s="1"/>
  <c r="J14" i="3"/>
  <c r="J89" i="3"/>
  <c r="E7" i="3"/>
  <c r="E85" i="3" s="1"/>
  <c r="J39" i="2"/>
  <c r="J38" i="2"/>
  <c r="AY95" i="1"/>
  <c r="J37" i="2"/>
  <c r="AX95" i="1" s="1"/>
  <c r="BI208" i="2"/>
  <c r="BH208" i="2"/>
  <c r="BG208" i="2"/>
  <c r="BF208" i="2"/>
  <c r="T208" i="2"/>
  <c r="R208" i="2"/>
  <c r="P208" i="2"/>
  <c r="BI206" i="2"/>
  <c r="BH206" i="2"/>
  <c r="BG206" i="2"/>
  <c r="BF206" i="2"/>
  <c r="T206" i="2"/>
  <c r="R206" i="2"/>
  <c r="P206" i="2"/>
  <c r="BI204" i="2"/>
  <c r="BH204" i="2"/>
  <c r="BG204" i="2"/>
  <c r="BF204" i="2"/>
  <c r="T204" i="2"/>
  <c r="R204" i="2"/>
  <c r="P204" i="2"/>
  <c r="BI202" i="2"/>
  <c r="BH202" i="2"/>
  <c r="BG202" i="2"/>
  <c r="BF202" i="2"/>
  <c r="T202" i="2"/>
  <c r="R202" i="2"/>
  <c r="P202" i="2"/>
  <c r="BI201" i="2"/>
  <c r="BH201" i="2"/>
  <c r="BG201" i="2"/>
  <c r="BF201" i="2"/>
  <c r="T201" i="2"/>
  <c r="R201" i="2"/>
  <c r="P201" i="2"/>
  <c r="BI199" i="2"/>
  <c r="BH199" i="2"/>
  <c r="BG199" i="2"/>
  <c r="BF199" i="2"/>
  <c r="T199" i="2"/>
  <c r="R199" i="2"/>
  <c r="P199" i="2"/>
  <c r="BI198" i="2"/>
  <c r="BH198" i="2"/>
  <c r="BG198" i="2"/>
  <c r="BF198" i="2"/>
  <c r="T198" i="2"/>
  <c r="R198" i="2"/>
  <c r="P198" i="2"/>
  <c r="BI197" i="2"/>
  <c r="BH197" i="2"/>
  <c r="BG197" i="2"/>
  <c r="BF197" i="2"/>
  <c r="T197" i="2"/>
  <c r="R197" i="2"/>
  <c r="P197" i="2"/>
  <c r="BI195" i="2"/>
  <c r="BH195" i="2"/>
  <c r="BG195" i="2"/>
  <c r="BF195" i="2"/>
  <c r="T195" i="2"/>
  <c r="R195" i="2"/>
  <c r="P195" i="2"/>
  <c r="BI193" i="2"/>
  <c r="BH193" i="2"/>
  <c r="BG193" i="2"/>
  <c r="BF193" i="2"/>
  <c r="T193" i="2"/>
  <c r="R193" i="2"/>
  <c r="P193" i="2"/>
  <c r="BI191" i="2"/>
  <c r="BH191" i="2"/>
  <c r="BG191" i="2"/>
  <c r="BF191" i="2"/>
  <c r="T191" i="2"/>
  <c r="R191" i="2"/>
  <c r="P191" i="2"/>
  <c r="BI188" i="2"/>
  <c r="BH188" i="2"/>
  <c r="BG188" i="2"/>
  <c r="BF188" i="2"/>
  <c r="T188" i="2"/>
  <c r="T187" i="2"/>
  <c r="R188" i="2"/>
  <c r="R187" i="2"/>
  <c r="P188" i="2"/>
  <c r="P187" i="2"/>
  <c r="BI185" i="2"/>
  <c r="BH185" i="2"/>
  <c r="BG185" i="2"/>
  <c r="BF185" i="2"/>
  <c r="T185" i="2"/>
  <c r="R185" i="2"/>
  <c r="P185" i="2"/>
  <c r="BI183" i="2"/>
  <c r="BH183" i="2"/>
  <c r="BG183" i="2"/>
  <c r="BF183" i="2"/>
  <c r="T183" i="2"/>
  <c r="R183" i="2"/>
  <c r="P183" i="2"/>
  <c r="BI181" i="2"/>
  <c r="BH181" i="2"/>
  <c r="BG181" i="2"/>
  <c r="BF181" i="2"/>
  <c r="T181" i="2"/>
  <c r="R181" i="2"/>
  <c r="P181" i="2"/>
  <c r="BI179" i="2"/>
  <c r="BH179" i="2"/>
  <c r="BG179" i="2"/>
  <c r="BF179" i="2"/>
  <c r="T179" i="2"/>
  <c r="R179" i="2"/>
  <c r="P179" i="2"/>
  <c r="BI177" i="2"/>
  <c r="BH177" i="2"/>
  <c r="BG177" i="2"/>
  <c r="BF177" i="2"/>
  <c r="T177" i="2"/>
  <c r="R177" i="2"/>
  <c r="P177" i="2"/>
  <c r="BI175" i="2"/>
  <c r="BH175" i="2"/>
  <c r="BG175" i="2"/>
  <c r="BF175" i="2"/>
  <c r="T175" i="2"/>
  <c r="R175" i="2"/>
  <c r="P175" i="2"/>
  <c r="BI174" i="2"/>
  <c r="BH174" i="2"/>
  <c r="BG174" i="2"/>
  <c r="BF174" i="2"/>
  <c r="T174" i="2"/>
  <c r="R174" i="2"/>
  <c r="P174" i="2"/>
  <c r="BI172" i="2"/>
  <c r="BH172" i="2"/>
  <c r="BG172" i="2"/>
  <c r="BF172" i="2"/>
  <c r="T172" i="2"/>
  <c r="R172" i="2"/>
  <c r="P172" i="2"/>
  <c r="BI171" i="2"/>
  <c r="BH171" i="2"/>
  <c r="BG171" i="2"/>
  <c r="BF171" i="2"/>
  <c r="T171" i="2"/>
  <c r="R171" i="2"/>
  <c r="P171" i="2"/>
  <c r="BI169" i="2"/>
  <c r="BH169" i="2"/>
  <c r="BG169" i="2"/>
  <c r="BF169" i="2"/>
  <c r="T169" i="2"/>
  <c r="R169" i="2"/>
  <c r="P169" i="2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0" i="2"/>
  <c r="BH160" i="2"/>
  <c r="BG160" i="2"/>
  <c r="BF160" i="2"/>
  <c r="T160" i="2"/>
  <c r="R160" i="2"/>
  <c r="P160" i="2"/>
  <c r="BI158" i="2"/>
  <c r="BH158" i="2"/>
  <c r="BG158" i="2"/>
  <c r="BF158" i="2"/>
  <c r="T158" i="2"/>
  <c r="R158" i="2"/>
  <c r="P158" i="2"/>
  <c r="BI154" i="2"/>
  <c r="BH154" i="2"/>
  <c r="BG154" i="2"/>
  <c r="BF154" i="2"/>
  <c r="T154" i="2"/>
  <c r="R154" i="2"/>
  <c r="P154" i="2"/>
  <c r="BI150" i="2"/>
  <c r="BH150" i="2"/>
  <c r="BG150" i="2"/>
  <c r="BF150" i="2"/>
  <c r="T150" i="2"/>
  <c r="T149" i="2" s="1"/>
  <c r="R150" i="2"/>
  <c r="R149" i="2"/>
  <c r="P150" i="2"/>
  <c r="P149" i="2"/>
  <c r="BI148" i="2"/>
  <c r="BH148" i="2"/>
  <c r="BG148" i="2"/>
  <c r="BF148" i="2"/>
  <c r="T148" i="2"/>
  <c r="R148" i="2"/>
  <c r="P148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3" i="2"/>
  <c r="BH143" i="2"/>
  <c r="BG143" i="2"/>
  <c r="BF143" i="2"/>
  <c r="T143" i="2"/>
  <c r="R143" i="2"/>
  <c r="P143" i="2"/>
  <c r="BI141" i="2"/>
  <c r="BH141" i="2"/>
  <c r="BG141" i="2"/>
  <c r="BF141" i="2"/>
  <c r="T141" i="2"/>
  <c r="R141" i="2"/>
  <c r="P141" i="2"/>
  <c r="BI137" i="2"/>
  <c r="BH137" i="2"/>
  <c r="BG137" i="2"/>
  <c r="BF137" i="2"/>
  <c r="T137" i="2"/>
  <c r="R137" i="2"/>
  <c r="P137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F128" i="2"/>
  <c r="F125" i="2"/>
  <c r="E123" i="2"/>
  <c r="J31" i="2"/>
  <c r="F92" i="2"/>
  <c r="F89" i="2"/>
  <c r="E87" i="2"/>
  <c r="J24" i="2"/>
  <c r="E24" i="2"/>
  <c r="J128" i="2" s="1"/>
  <c r="J23" i="2"/>
  <c r="J21" i="2"/>
  <c r="E21" i="2"/>
  <c r="J91" i="2" s="1"/>
  <c r="J20" i="2"/>
  <c r="J15" i="2"/>
  <c r="E15" i="2"/>
  <c r="F91" i="2" s="1"/>
  <c r="J14" i="2"/>
  <c r="J89" i="2"/>
  <c r="E7" i="2"/>
  <c r="E85" i="2" s="1"/>
  <c r="L90" i="1"/>
  <c r="AM90" i="1"/>
  <c r="AM89" i="1"/>
  <c r="L89" i="1"/>
  <c r="AM87" i="1"/>
  <c r="L87" i="1"/>
  <c r="L85" i="1"/>
  <c r="L84" i="1"/>
  <c r="J204" i="2"/>
  <c r="J154" i="2"/>
  <c r="BK197" i="2"/>
  <c r="J191" i="2"/>
  <c r="J181" i="2"/>
  <c r="J174" i="2"/>
  <c r="J148" i="2"/>
  <c r="BK199" i="2"/>
  <c r="J181" i="3"/>
  <c r="BK185" i="3"/>
  <c r="BK142" i="3"/>
  <c r="J176" i="3"/>
  <c r="J179" i="3"/>
  <c r="BK170" i="3"/>
  <c r="BK171" i="3"/>
  <c r="J131" i="3"/>
  <c r="BK126" i="4"/>
  <c r="J128" i="4"/>
  <c r="J202" i="2"/>
  <c r="J158" i="2"/>
  <c r="BK174" i="2"/>
  <c r="BK188" i="2"/>
  <c r="J179" i="2"/>
  <c r="BK160" i="2"/>
  <c r="J143" i="2"/>
  <c r="BK195" i="2"/>
  <c r="BK135" i="3"/>
  <c r="BK150" i="3"/>
  <c r="BK172" i="3"/>
  <c r="BK161" i="3"/>
  <c r="BK153" i="3"/>
  <c r="J157" i="3"/>
  <c r="BK127" i="4"/>
  <c r="BK206" i="2"/>
  <c r="BK166" i="2"/>
  <c r="J134" i="2"/>
  <c r="BK198" i="2"/>
  <c r="J183" i="2"/>
  <c r="BK175" i="2"/>
  <c r="BK154" i="2"/>
  <c r="J166" i="2"/>
  <c r="J168" i="3"/>
  <c r="BK178" i="3"/>
  <c r="J136" i="3"/>
  <c r="BK148" i="3"/>
  <c r="J140" i="3"/>
  <c r="J178" i="3"/>
  <c r="J146" i="3"/>
  <c r="BK133" i="4"/>
  <c r="J186" i="3"/>
  <c r="J153" i="3"/>
  <c r="J175" i="3"/>
  <c r="BK146" i="3"/>
  <c r="J185" i="3"/>
  <c r="BK182" i="3"/>
  <c r="J167" i="3"/>
  <c r="BK140" i="3"/>
  <c r="BK160" i="3"/>
  <c r="J188" i="3"/>
  <c r="BK165" i="3"/>
  <c r="J172" i="2"/>
  <c r="BK145" i="2"/>
  <c r="BK193" i="2"/>
  <c r="BK179" i="2"/>
  <c r="J171" i="2"/>
  <c r="BK141" i="2"/>
  <c r="BK188" i="3"/>
  <c r="BK177" i="3"/>
  <c r="J170" i="3"/>
  <c r="BK175" i="3"/>
  <c r="J133" i="4"/>
  <c r="J127" i="4"/>
  <c r="J208" i="2"/>
  <c r="J201" i="2"/>
  <c r="BK148" i="2"/>
  <c r="J199" i="2"/>
  <c r="J188" i="2"/>
  <c r="J177" i="2"/>
  <c r="J145" i="2"/>
  <c r="BK168" i="3"/>
  <c r="J190" i="3"/>
  <c r="BK190" i="3"/>
  <c r="J182" i="3"/>
  <c r="J165" i="3"/>
  <c r="J126" i="4"/>
  <c r="J206" i="2"/>
  <c r="BK169" i="2"/>
  <c r="BK135" i="2"/>
  <c r="BK191" i="2"/>
  <c r="BK183" i="2"/>
  <c r="BK172" i="2"/>
  <c r="J137" i="2"/>
  <c r="BK180" i="3"/>
  <c r="J174" i="3"/>
  <c r="J137" i="3"/>
  <c r="J180" i="3"/>
  <c r="BK144" i="3"/>
  <c r="BK157" i="3"/>
  <c r="J169" i="3"/>
  <c r="J132" i="4"/>
  <c r="J131" i="4"/>
  <c r="J150" i="3"/>
  <c r="BK179" i="3"/>
  <c r="J164" i="3"/>
  <c r="J189" i="3"/>
  <c r="BK189" i="3"/>
  <c r="J160" i="3"/>
  <c r="J135" i="3"/>
  <c r="J130" i="4"/>
  <c r="BK167" i="2"/>
  <c r="BK201" i="2"/>
  <c r="BK146" i="2"/>
  <c r="BK137" i="2"/>
  <c r="BK185" i="2"/>
  <c r="J175" i="2"/>
  <c r="J146" i="2"/>
  <c r="J139" i="3"/>
  <c r="BK167" i="3"/>
  <c r="BK181" i="3"/>
  <c r="BK169" i="3"/>
  <c r="BK128" i="4"/>
  <c r="BK202" i="2"/>
  <c r="J160" i="2"/>
  <c r="J141" i="2"/>
  <c r="J193" i="2"/>
  <c r="BK181" i="2"/>
  <c r="J169" i="2"/>
  <c r="J135" i="2"/>
  <c r="J148" i="3"/>
  <c r="BK164" i="3"/>
  <c r="BK186" i="3"/>
  <c r="J171" i="3"/>
  <c r="J142" i="3"/>
  <c r="BK174" i="3"/>
  <c r="BK204" i="2"/>
  <c r="J167" i="2"/>
  <c r="BK143" i="2"/>
  <c r="AS94" i="1"/>
  <c r="BK158" i="2"/>
  <c r="BK134" i="2"/>
  <c r="BK163" i="3"/>
  <c r="BK131" i="3"/>
  <c r="J161" i="3"/>
  <c r="BK139" i="3"/>
  <c r="BK132" i="4"/>
  <c r="BK208" i="2"/>
  <c r="J197" i="2"/>
  <c r="J150" i="2"/>
  <c r="J198" i="2"/>
  <c r="J195" i="2"/>
  <c r="J185" i="2"/>
  <c r="BK177" i="2"/>
  <c r="BK150" i="2"/>
  <c r="BK171" i="2"/>
  <c r="BK176" i="3"/>
  <c r="J163" i="3"/>
  <c r="J177" i="3"/>
  <c r="J172" i="3"/>
  <c r="BK136" i="3"/>
  <c r="J144" i="3"/>
  <c r="BK137" i="3"/>
  <c r="BK131" i="4"/>
  <c r="BK130" i="4"/>
  <c r="F38" i="2" l="1"/>
  <c r="BC95" i="1" s="1"/>
  <c r="J36" i="2"/>
  <c r="F37" i="2"/>
  <c r="BB95" i="1" s="1"/>
  <c r="F39" i="2"/>
  <c r="F36" i="2"/>
  <c r="BA95" i="1" s="1"/>
  <c r="BK133" i="2"/>
  <c r="J133" i="2" s="1"/>
  <c r="J98" i="2" s="1"/>
  <c r="P153" i="2"/>
  <c r="BK190" i="2"/>
  <c r="J190" i="2" s="1"/>
  <c r="J106" i="2" s="1"/>
  <c r="P130" i="3"/>
  <c r="P129" i="3" s="1"/>
  <c r="P184" i="3"/>
  <c r="P183" i="3"/>
  <c r="T153" i="2"/>
  <c r="R180" i="2"/>
  <c r="T168" i="2"/>
  <c r="R159" i="3"/>
  <c r="R158" i="3" s="1"/>
  <c r="P165" i="2"/>
  <c r="T180" i="2"/>
  <c r="P125" i="4"/>
  <c r="BK153" i="2"/>
  <c r="J153" i="2" s="1"/>
  <c r="J100" i="2" s="1"/>
  <c r="R168" i="2"/>
  <c r="R205" i="2"/>
  <c r="T159" i="3"/>
  <c r="T158" i="3" s="1"/>
  <c r="R125" i="4"/>
  <c r="R133" i="2"/>
  <c r="R153" i="2"/>
  <c r="P190" i="2"/>
  <c r="BK129" i="4"/>
  <c r="J129" i="4" s="1"/>
  <c r="J99" i="4" s="1"/>
  <c r="R165" i="2"/>
  <c r="T190" i="2"/>
  <c r="BK130" i="3"/>
  <c r="J130" i="3" s="1"/>
  <c r="J98" i="3" s="1"/>
  <c r="BK159" i="3"/>
  <c r="J159" i="3" s="1"/>
  <c r="J102" i="3" s="1"/>
  <c r="BK158" i="3"/>
  <c r="J158" i="3" s="1"/>
  <c r="J101" i="3" s="1"/>
  <c r="R184" i="3"/>
  <c r="R183" i="3" s="1"/>
  <c r="T125" i="4"/>
  <c r="T133" i="2"/>
  <c r="T165" i="2"/>
  <c r="BK180" i="2"/>
  <c r="J180" i="2" s="1"/>
  <c r="J103" i="2" s="1"/>
  <c r="T205" i="2"/>
  <c r="T130" i="3"/>
  <c r="T129" i="3" s="1"/>
  <c r="T128" i="3" s="1"/>
  <c r="BK184" i="3"/>
  <c r="J184" i="3" s="1"/>
  <c r="J104" i="3" s="1"/>
  <c r="BK125" i="4"/>
  <c r="P129" i="4"/>
  <c r="BK165" i="2"/>
  <c r="J165" i="2" s="1"/>
  <c r="J101" i="2" s="1"/>
  <c r="R190" i="2"/>
  <c r="BK168" i="2"/>
  <c r="J168" i="2"/>
  <c r="J102" i="2" s="1"/>
  <c r="P180" i="2"/>
  <c r="P205" i="2"/>
  <c r="R130" i="3"/>
  <c r="R129" i="3"/>
  <c r="P159" i="3"/>
  <c r="P158" i="3" s="1"/>
  <c r="T184" i="3"/>
  <c r="T183" i="3" s="1"/>
  <c r="R129" i="4"/>
  <c r="P133" i="2"/>
  <c r="P168" i="2"/>
  <c r="BK205" i="2"/>
  <c r="J205" i="2"/>
  <c r="J107" i="2"/>
  <c r="T129" i="4"/>
  <c r="BK152" i="3"/>
  <c r="J152" i="3" s="1"/>
  <c r="J99" i="3" s="1"/>
  <c r="BK187" i="2"/>
  <c r="J187" i="2" s="1"/>
  <c r="J104" i="2" s="1"/>
  <c r="BK149" i="2"/>
  <c r="J149" i="2" s="1"/>
  <c r="J99" i="2" s="1"/>
  <c r="BK156" i="3"/>
  <c r="J156" i="3"/>
  <c r="J100" i="3"/>
  <c r="J91" i="4"/>
  <c r="J117" i="4"/>
  <c r="E85" i="4"/>
  <c r="F119" i="4"/>
  <c r="BE131" i="4"/>
  <c r="BE127" i="4"/>
  <c r="J120" i="4"/>
  <c r="BE126" i="4"/>
  <c r="BE132" i="4"/>
  <c r="BE133" i="4"/>
  <c r="BE128" i="4"/>
  <c r="BE130" i="4"/>
  <c r="E118" i="3"/>
  <c r="J124" i="3"/>
  <c r="BE140" i="3"/>
  <c r="BE171" i="3"/>
  <c r="J92" i="3"/>
  <c r="BE150" i="3"/>
  <c r="BE131" i="3"/>
  <c r="BE146" i="3"/>
  <c r="BE164" i="3"/>
  <c r="BE168" i="3"/>
  <c r="BE174" i="3"/>
  <c r="BE178" i="3"/>
  <c r="BE186" i="3"/>
  <c r="BE135" i="3"/>
  <c r="BE148" i="3"/>
  <c r="BE161" i="3"/>
  <c r="BE176" i="3"/>
  <c r="BE179" i="3"/>
  <c r="J122" i="3"/>
  <c r="BE180" i="3"/>
  <c r="BE188" i="3"/>
  <c r="BE189" i="3"/>
  <c r="BE190" i="3"/>
  <c r="F124" i="3"/>
  <c r="BE139" i="3"/>
  <c r="BE160" i="3"/>
  <c r="BE185" i="3"/>
  <c r="BE137" i="3"/>
  <c r="BE153" i="3"/>
  <c r="BE170" i="3"/>
  <c r="BE142" i="3"/>
  <c r="BE157" i="3"/>
  <c r="BE167" i="3"/>
  <c r="BE177" i="3"/>
  <c r="BE181" i="3"/>
  <c r="BE163" i="3"/>
  <c r="BE136" i="3"/>
  <c r="BE144" i="3"/>
  <c r="BE165" i="3"/>
  <c r="BE169" i="3"/>
  <c r="BE175" i="3"/>
  <c r="BE182" i="3"/>
  <c r="BE172" i="3"/>
  <c r="BE160" i="2"/>
  <c r="BE172" i="2"/>
  <c r="BE174" i="2"/>
  <c r="BE195" i="2"/>
  <c r="J127" i="2"/>
  <c r="BE143" i="2"/>
  <c r="BE146" i="2"/>
  <c r="BE150" i="2"/>
  <c r="BE154" i="2"/>
  <c r="BE166" i="2"/>
  <c r="BE167" i="2"/>
  <c r="BE175" i="2"/>
  <c r="BE177" i="2"/>
  <c r="BE179" i="2"/>
  <c r="BE181" i="2"/>
  <c r="BE183" i="2"/>
  <c r="BE185" i="2"/>
  <c r="BE188" i="2"/>
  <c r="BE191" i="2"/>
  <c r="BE193" i="2"/>
  <c r="BE198" i="2"/>
  <c r="AW95" i="1"/>
  <c r="J92" i="2"/>
  <c r="E121" i="2"/>
  <c r="J125" i="2"/>
  <c r="F127" i="2"/>
  <c r="BE135" i="2"/>
  <c r="BE141" i="2"/>
  <c r="BE197" i="2"/>
  <c r="BE134" i="2"/>
  <c r="BE137" i="2"/>
  <c r="BE145" i="2"/>
  <c r="BE148" i="2"/>
  <c r="BE158" i="2"/>
  <c r="BE199" i="2"/>
  <c r="BE201" i="2"/>
  <c r="BE202" i="2"/>
  <c r="BE204" i="2"/>
  <c r="BE206" i="2"/>
  <c r="BE208" i="2"/>
  <c r="BE169" i="2"/>
  <c r="BE171" i="2"/>
  <c r="BD95" i="1"/>
  <c r="J36" i="3"/>
  <c r="AW96" i="1" s="1"/>
  <c r="J36" i="4"/>
  <c r="AW97" i="1" s="1"/>
  <c r="F39" i="3"/>
  <c r="BD96" i="1" s="1"/>
  <c r="F36" i="4"/>
  <c r="BA97" i="1"/>
  <c r="F39" i="4"/>
  <c r="BD97" i="1" s="1"/>
  <c r="F36" i="3"/>
  <c r="BA96" i="1" s="1"/>
  <c r="F38" i="4"/>
  <c r="BC97" i="1" s="1"/>
  <c r="F37" i="3"/>
  <c r="BB96" i="1" s="1"/>
  <c r="F38" i="3"/>
  <c r="BC96" i="1" s="1"/>
  <c r="F37" i="4"/>
  <c r="BB97" i="1" s="1"/>
  <c r="BK124" i="4" l="1"/>
  <c r="BK123" i="4" s="1"/>
  <c r="J123" i="4" s="1"/>
  <c r="J96" i="4" s="1"/>
  <c r="J30" i="4" s="1"/>
  <c r="J32" i="4" s="1"/>
  <c r="AG97" i="1" s="1"/>
  <c r="BK183" i="3"/>
  <c r="J183" i="3" s="1"/>
  <c r="J103" i="3" s="1"/>
  <c r="R128" i="3"/>
  <c r="T132" i="2"/>
  <c r="P132" i="2"/>
  <c r="R189" i="2"/>
  <c r="P189" i="2"/>
  <c r="P131" i="2"/>
  <c r="AU95" i="1"/>
  <c r="BK129" i="3"/>
  <c r="J129" i="3" s="1"/>
  <c r="J97" i="3" s="1"/>
  <c r="T124" i="4"/>
  <c r="T123" i="4" s="1"/>
  <c r="P128" i="3"/>
  <c r="AU96" i="1"/>
  <c r="BK189" i="2"/>
  <c r="J189" i="2"/>
  <c r="J105" i="2" s="1"/>
  <c r="T189" i="2"/>
  <c r="T131" i="2"/>
  <c r="R132" i="2"/>
  <c r="R124" i="4"/>
  <c r="R123" i="4"/>
  <c r="P124" i="4"/>
  <c r="P123" i="4" s="1"/>
  <c r="AU97" i="1" s="1"/>
  <c r="BK132" i="2"/>
  <c r="BK131" i="2"/>
  <c r="J131" i="2" s="1"/>
  <c r="J96" i="2" s="1"/>
  <c r="J112" i="2" s="1"/>
  <c r="J124" i="4"/>
  <c r="J97" i="4" s="1"/>
  <c r="J125" i="4"/>
  <c r="J98" i="4"/>
  <c r="J35" i="3"/>
  <c r="AV96" i="1" s="1"/>
  <c r="AT96" i="1" s="1"/>
  <c r="J35" i="2"/>
  <c r="AV95" i="1" s="1"/>
  <c r="AT95" i="1" s="1"/>
  <c r="F35" i="2"/>
  <c r="AZ95" i="1" s="1"/>
  <c r="J104" i="4"/>
  <c r="F35" i="3"/>
  <c r="AZ96" i="1" s="1"/>
  <c r="BB94" i="1"/>
  <c r="W31" i="1" s="1"/>
  <c r="BA94" i="1"/>
  <c r="W30" i="1" s="1"/>
  <c r="F35" i="4"/>
  <c r="AZ97" i="1" s="1"/>
  <c r="BD94" i="1"/>
  <c r="W33" i="1" s="1"/>
  <c r="BC94" i="1"/>
  <c r="W32" i="1" s="1"/>
  <c r="J35" i="4"/>
  <c r="AV97" i="1" s="1"/>
  <c r="AT97" i="1" s="1"/>
  <c r="AN97" i="1" s="1"/>
  <c r="BK128" i="3" l="1"/>
  <c r="J128" i="3" s="1"/>
  <c r="J96" i="3" s="1"/>
  <c r="J30" i="3" s="1"/>
  <c r="J32" i="3" s="1"/>
  <c r="AG96" i="1" s="1"/>
  <c r="R131" i="2"/>
  <c r="J30" i="2"/>
  <c r="J32" i="2" s="1"/>
  <c r="AG95" i="1" s="1"/>
  <c r="J132" i="2"/>
  <c r="J97" i="2"/>
  <c r="AN96" i="1"/>
  <c r="J41" i="4"/>
  <c r="J41" i="3"/>
  <c r="AU94" i="1"/>
  <c r="AW94" i="1"/>
  <c r="AK30" i="1" s="1"/>
  <c r="AY94" i="1"/>
  <c r="AX94" i="1"/>
  <c r="J109" i="3"/>
  <c r="AZ94" i="1"/>
  <c r="W29" i="1" s="1"/>
  <c r="J41" i="2" l="1"/>
  <c r="AN95" i="1"/>
  <c r="AG94" i="1"/>
  <c r="AK26" i="1" s="1"/>
  <c r="AV94" i="1"/>
  <c r="AK29" i="1" s="1"/>
  <c r="AK35" i="1" l="1"/>
  <c r="AT94" i="1"/>
  <c r="AN94" i="1" s="1"/>
</calcChain>
</file>

<file path=xl/sharedStrings.xml><?xml version="1.0" encoding="utf-8"?>
<sst xmlns="http://schemas.openxmlformats.org/spreadsheetml/2006/main" count="2175" uniqueCount="471">
  <si>
    <t>Export Komplet</t>
  </si>
  <si>
    <t/>
  </si>
  <si>
    <t>2.0</t>
  </si>
  <si>
    <t>False</t>
  </si>
  <si>
    <t>{75443461-aefa-49ea-a7c9-8962218fec3e}</t>
  </si>
  <si>
    <t>&gt;&gt;  skryté sloupce  &lt;&lt;</t>
  </si>
  <si>
    <t>0,1</t>
  </si>
  <si>
    <t>21</t>
  </si>
  <si>
    <t>15</t>
  </si>
  <si>
    <t>REKAPITULACE STAVBY</t>
  </si>
  <si>
    <t>v ---  níže se nacházejí doplnkové a pomocné údaje k sestavám  --- v</t>
  </si>
  <si>
    <t>0,01</t>
  </si>
  <si>
    <t>Kód:</t>
  </si>
  <si>
    <t>MSK</t>
  </si>
  <si>
    <t>Stavba:</t>
  </si>
  <si>
    <t>MS Komárov</t>
  </si>
  <si>
    <t>KSO:</t>
  </si>
  <si>
    <t>CC-CZ:</t>
  </si>
  <si>
    <t>1</t>
  </si>
  <si>
    <t>Místo:</t>
  </si>
  <si>
    <t xml:space="preserve"> </t>
  </si>
  <si>
    <t>Datum:</t>
  </si>
  <si>
    <t>1. 9. 2022</t>
  </si>
  <si>
    <t>10</t>
  </si>
  <si>
    <t>100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</si>
  <si>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</si>
  <si>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</si>
  <si>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</si>
  <si>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</si>
  <si>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</si>
  <si>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</si>
  <si>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</si>
  <si>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</si>
  <si>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</si>
  <si>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</si>
  <si>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</si>
  <si>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</si>
  <si>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</si>
  <si>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</si>
  <si>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</si>
  <si>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</si>
  <si>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</si>
  <si>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</si>
  <si>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</si>
  <si>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</si>
  <si>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</si>
  <si>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</si>
  <si>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</si>
  <si>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</si>
  <si>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</si>
  <si>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</si>
  <si>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</si>
  <si>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</si>
  <si>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</si>
  <si>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</si>
  <si>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</si>
  <si>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</si>
  <si>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</si>
  <si>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</si>
  <si>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</si>
  <si>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</si>
  <si>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</si>
  <si>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</si>
  <si>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</si>
  <si>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</si>
  <si>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</si>
  <si>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</si>
  <si>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</si>
  <si>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</si>
  <si>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</si>
  <si>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</si>
  <si>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</si>
  <si>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</si>
  <si>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</si>
  <si>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</si>
  <si>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</si>
  <si>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</si>
  <si>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</si>
  <si>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Základová konstrukce pro umístění měřícího kontejneru</t>
  </si>
  <si>
    <t>STA</t>
  </si>
  <si>
    <t>{b78fd40d-afee-4c01-ae2b-a477d2e01cd1}</t>
  </si>
  <si>
    <t>2</t>
  </si>
  <si>
    <t>Přípojka NN</t>
  </si>
  <si>
    <t>{185113ac-cb84-49e3-bf76-23e07a0112dd}</t>
  </si>
  <si>
    <t>3</t>
  </si>
  <si>
    <t>Vedlejší rozpočtové náklady</t>
  </si>
  <si>
    <t>{cc17d9b8-9b93-4a24-ba56-6932e961e9e2}</t>
  </si>
  <si>
    <t>KRYCÍ LIST SOUPISU PRACÍ</t>
  </si>
  <si>
    <t>Objekt:</t>
  </si>
  <si>
    <t>1 - Základová konstrukce pro umístění měřícího kontejneru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</si>
  <si>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</si>
  <si>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</si>
  <si>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</si>
  <si>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</si>
  <si>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</si>
  <si>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</si>
  <si>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</si>
  <si>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</si>
  <si>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</si>
  <si>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</si>
  <si>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</si>
  <si>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</si>
  <si>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</si>
  <si>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</si>
  <si>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</si>
  <si>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</si>
  <si>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</si>
  <si>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</si>
  <si>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>2) Ostatní náklady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</si>
  <si>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</si>
  <si>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</si>
  <si>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</si>
  <si>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</si>
  <si>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</si>
  <si>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</si>
  <si>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</si>
  <si>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</si>
  <si>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</si>
  <si>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</si>
  <si>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</si>
  <si>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</si>
  <si>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</si>
  <si>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</si>
  <si>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</si>
  <si>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</si>
  <si>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</si>
  <si>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</si>
  <si>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</si>
  <si>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121151103</t>
  </si>
  <si>
    <t>Sejmutí ornice plochy do 100 m2 tl vrstvy do 200 mm strojně</t>
  </si>
  <si>
    <t>m2</t>
  </si>
  <si>
    <t>4</t>
  </si>
  <si>
    <t>1175487636</t>
  </si>
  <si>
    <t>132212131</t>
  </si>
  <si>
    <t>Hloubení nezapažených rýh šířky do 800 mm v soudržných horninách třídy těžitelnosti I skupiny 3 ručně</t>
  </si>
  <si>
    <t>m3</t>
  </si>
  <si>
    <t>371015292</t>
  </si>
  <si>
    <t>VV</t>
  </si>
  <si>
    <t>" výkop pro základové pasy " (3,68+1,56+1,91)*2*0,4*0,9 + 0,39*0,4*0,9</t>
  </si>
  <si>
    <t>162211311</t>
  </si>
  <si>
    <t>Vodorovné přemístění výkopku z horniny třídy těžitelnosti I skupiny 1 až 3 stavebním kolečkem do 10 m</t>
  </si>
  <si>
    <t>-1281791403</t>
  </si>
  <si>
    <t>" přemístění ornice na meziskládku pro další využití " 12,0*0,1</t>
  </si>
  <si>
    <t>" ornice z meziskládky na nové uložení " 1,2</t>
  </si>
  <si>
    <t>Součet</t>
  </si>
  <si>
    <t>162751117</t>
  </si>
  <si>
    <t>Vodorovné přemístění přes 9 000 do 10000 m výkopku/sypaniny z horniny třídy těžitelnosti I skupiny 1 až 3</t>
  </si>
  <si>
    <t>-390100223</t>
  </si>
  <si>
    <t>" přebytečná zemina " 5,29</t>
  </si>
  <si>
    <t>5</t>
  </si>
  <si>
    <t>162751119</t>
  </si>
  <si>
    <t>Příplatek k vodorovnému přemístění výkopku/sypaniny z horniny třídy těžitelnosti I skupiny 1 až 3 ZKD 1000 m přes 10000 m</t>
  </si>
  <si>
    <t>-601042804</t>
  </si>
  <si>
    <t>5,29*10 'Přepočtené koeficientem množství</t>
  </si>
  <si>
    <t>6</t>
  </si>
  <si>
    <t>167111101</t>
  </si>
  <si>
    <t>Nakládání výkopku z hornin třídy těžitelnosti I skupiny 1 až 3 ručně</t>
  </si>
  <si>
    <t>-207459859</t>
  </si>
  <si>
    <t>7</t>
  </si>
  <si>
    <t>171201231</t>
  </si>
  <si>
    <t>Poplatek za uložení zeminy a kamení na recyklační skládce (skládkovné) kód odpadu 17 05 04</t>
  </si>
  <si>
    <t>t</t>
  </si>
  <si>
    <t>2023612949</t>
  </si>
  <si>
    <t>5,29*2 'Přepočtené koeficientem množství</t>
  </si>
  <si>
    <t>8</t>
  </si>
  <si>
    <t>18131110R</t>
  </si>
  <si>
    <t>Rozprostření ornice tl vrstvy do 150 mm v rovině nebo ve svahu do 1:5 ručně včetně vysetí trávy</t>
  </si>
  <si>
    <t>-1653719873</t>
  </si>
  <si>
    <t>Zakládání</t>
  </si>
  <si>
    <t>9</t>
  </si>
  <si>
    <t>274313615</t>
  </si>
  <si>
    <t>Základové pásy z betonu tř. C 16/20 ručně přemíchávaného na staveništi</t>
  </si>
  <si>
    <t>-1421314420</t>
  </si>
  <si>
    <t>" základové pasy " (3,68+1,56+1,91)*2*0,4*0,9 + 0,39*0,4*0,9</t>
  </si>
  <si>
    <t>5,29*1,05 'Přepočtené koeficientem množství</t>
  </si>
  <si>
    <t>Svislé a kompletní konstrukce</t>
  </si>
  <si>
    <t>311113131</t>
  </si>
  <si>
    <t>Nosná zeď tl 150 mm z hladkých tvárnic ztraceného bednění včetně výplně z betonu tř. C 16/20</t>
  </si>
  <si>
    <t>1528711275</t>
  </si>
  <si>
    <t>" schodišťové stěny " 1,9*(1,25+0,25)/2*2</t>
  </si>
  <si>
    <t>" podélné zdivo " 3,0*1,25*2</t>
  </si>
  <si>
    <t>11</t>
  </si>
  <si>
    <t>311113134</t>
  </si>
  <si>
    <t>Nosná zeď tl přes 250 do 300 mm z hladkých tvárnic ztraceného bednění včetně výplně z betonu tř. C 16/20</t>
  </si>
  <si>
    <t>-2018210886</t>
  </si>
  <si>
    <t>" příčné zdivo " 2,5*1,25*2</t>
  </si>
  <si>
    <t>12</t>
  </si>
  <si>
    <t>311361821</t>
  </si>
  <si>
    <t>Výztuž nosných zdí betonářskou ocelí 10 505</t>
  </si>
  <si>
    <t>-300071407</t>
  </si>
  <si>
    <t>" svislá výztuž DN 10mm, hm. 0,617 kg/m, 8ks/m dl. 1,75 " (1,9+3,0+2,5)*2*8*1,75*0,617*0,001</t>
  </si>
  <si>
    <t>" vodorovná výztuž DN 10 mm 2ks do každé řady, 5 řad dl. 11 m " 2*5*11,0*0,617*0,001</t>
  </si>
  <si>
    <t>0,2*1,15 'Přepočtené koeficientem množství</t>
  </si>
  <si>
    <t>Vodorovné konstrukce</t>
  </si>
  <si>
    <t>13</t>
  </si>
  <si>
    <t>434121416</t>
  </si>
  <si>
    <t>Osazení ŽB schodišťových stupňů drsných na schodnice</t>
  </si>
  <si>
    <t>m</t>
  </si>
  <si>
    <t>1182124214</t>
  </si>
  <si>
    <t>14</t>
  </si>
  <si>
    <t>M</t>
  </si>
  <si>
    <t>59373755R</t>
  </si>
  <si>
    <t>stupeň schodišťový nosný ŽB 120x35x15cm</t>
  </si>
  <si>
    <t>kus</t>
  </si>
  <si>
    <t>1858213925</t>
  </si>
  <si>
    <t>Úpravy povrchů, podlahy a osazování výplní</t>
  </si>
  <si>
    <t>622131121</t>
  </si>
  <si>
    <t>Penetrační nátěr vnějších stěn nanášený ručně</t>
  </si>
  <si>
    <t>-2026113320</t>
  </si>
  <si>
    <t>" pod perlinku - vnější strana stěn tl. 150 mm " 10,35 + " dtto 300 mm " 6,25</t>
  </si>
  <si>
    <t>16</t>
  </si>
  <si>
    <t>622142001</t>
  </si>
  <si>
    <t>Potažení vnějších stěn sklovláknitým pletivem vtlačeným do tenkovrstvé hmoty</t>
  </si>
  <si>
    <t>1663895911</t>
  </si>
  <si>
    <t>17</t>
  </si>
  <si>
    <t>622151021</t>
  </si>
  <si>
    <t>Penetrační akrylátový nátěr vnějších mozaikových tenkovrstvých omítek stěn</t>
  </si>
  <si>
    <t>838695200</t>
  </si>
  <si>
    <t>" pod marmolit " 16,60</t>
  </si>
  <si>
    <t>18</t>
  </si>
  <si>
    <t>622511112.WBR.001</t>
  </si>
  <si>
    <t>Tenkovrstvá akrylátová omítka weberpas marmolit střednězrnný vnějších stěn</t>
  </si>
  <si>
    <t>1272199292</t>
  </si>
  <si>
    <t>19</t>
  </si>
  <si>
    <t>637211411R</t>
  </si>
  <si>
    <t xml:space="preserve">Okapový chodník z betonových zámkových dlaždic 100/200 tl 60 mm do ŠP </t>
  </si>
  <si>
    <t>-147794134</t>
  </si>
  <si>
    <t>4,0*2+2,4+1,1+2,0*2+0,5+1,3</t>
  </si>
  <si>
    <t>20</t>
  </si>
  <si>
    <t>644941111</t>
  </si>
  <si>
    <t>Osazování ventilačních mřížek velikosti do 150 x 200 mm</t>
  </si>
  <si>
    <t>-652939836</t>
  </si>
  <si>
    <t>" na ventilační otvory " 6*2</t>
  </si>
  <si>
    <t>553414320</t>
  </si>
  <si>
    <t>mřížka větrací nerezová 150/150 mm</t>
  </si>
  <si>
    <t>-398338669</t>
  </si>
  <si>
    <t>Ostatní konstrukce a práce, bourání</t>
  </si>
  <si>
    <t>22</t>
  </si>
  <si>
    <t>953961112</t>
  </si>
  <si>
    <t xml:space="preserve">Kotvy chemickým tmelem M 10 hl 90 mm do betonu, ŽB nebo kamene </t>
  </si>
  <si>
    <t>922498381</t>
  </si>
  <si>
    <t>" prokotvení výztuže se základy 8 ks/m " (1,9+3,0+2,5)*2*8 + " zaokrouhlení " 0,6</t>
  </si>
  <si>
    <t>23</t>
  </si>
  <si>
    <t>977131110</t>
  </si>
  <si>
    <t>Vrty příklepovými vrtáky D do 16 mm do cihelného zdiva nebo prostého betonu</t>
  </si>
  <si>
    <t>734562811</t>
  </si>
  <si>
    <t>119*0,5</t>
  </si>
  <si>
    <t>24</t>
  </si>
  <si>
    <t>977151121</t>
  </si>
  <si>
    <t>Jádrové vrty diamantovými korunkami do stavebních materiálů D přes 110 do 120 mm</t>
  </si>
  <si>
    <t>-1852535963</t>
  </si>
  <si>
    <t>" odvětrávací otvory " 12*0,15</t>
  </si>
  <si>
    <t>998</t>
  </si>
  <si>
    <t>Přesun hmot</t>
  </si>
  <si>
    <t>25</t>
  </si>
  <si>
    <t>998018001</t>
  </si>
  <si>
    <t>Přesun hmot ruční pro budovy v do 6 m</t>
  </si>
  <si>
    <t>-166481609</t>
  </si>
  <si>
    <t>PSV</t>
  </si>
  <si>
    <t>Práce a dodávky PSV</t>
  </si>
  <si>
    <t>711</t>
  </si>
  <si>
    <t>Izolace proti vodě, vlhkosti a plynům</t>
  </si>
  <si>
    <t>26</t>
  </si>
  <si>
    <t>711111001</t>
  </si>
  <si>
    <t>Provedení izolace proti zemní vlhkosti vodorovné za studena nátěrem penetračním</t>
  </si>
  <si>
    <t>-506657802</t>
  </si>
  <si>
    <t>" izolace na horní hranu základových pasů " (3,68+1,56+1,91)*2*0,4 + 0,39*0,4</t>
  </si>
  <si>
    <t>27</t>
  </si>
  <si>
    <t>11163153</t>
  </si>
  <si>
    <t>emulze asfaltová penetrační</t>
  </si>
  <si>
    <t>litr</t>
  </si>
  <si>
    <t>32</t>
  </si>
  <si>
    <t>1699610515</t>
  </si>
  <si>
    <t>5,88*0,5 'Přepočtené koeficientem množství</t>
  </si>
  <si>
    <t>28</t>
  </si>
  <si>
    <t>711112001</t>
  </si>
  <si>
    <t>Provedení izolace proti zemní vlhkosti svislé za studena nátěrem penetračním</t>
  </si>
  <si>
    <t>-709624548</t>
  </si>
  <si>
    <t>" izolace na horní hranu základových pasů - vytažení na zdivo do v. 30 cm, 2 strany " (3,68+1,56+1,91)*2*0,3*2 + 0,39*0,3*2</t>
  </si>
  <si>
    <t>29</t>
  </si>
  <si>
    <t>-1635206606</t>
  </si>
  <si>
    <t>30</t>
  </si>
  <si>
    <t>711141559</t>
  </si>
  <si>
    <t>Provedení izolace proti zemní vlhkosti pásy přitavením vodorovné NAIP</t>
  </si>
  <si>
    <t>-440210138</t>
  </si>
  <si>
    <t>31</t>
  </si>
  <si>
    <t>SKA.603129</t>
  </si>
  <si>
    <t>SKLOBIT 40 mineral 7,5 M2</t>
  </si>
  <si>
    <t>-1296399389</t>
  </si>
  <si>
    <t>5,88*1,1655 'Přepočtené koeficientem množství</t>
  </si>
  <si>
    <t>711142559</t>
  </si>
  <si>
    <t>Provedení izolace proti zemní vlhkosti pásy přitavením svislé NAIP</t>
  </si>
  <si>
    <t>-94560256</t>
  </si>
  <si>
    <t>33</t>
  </si>
  <si>
    <t>-114528560</t>
  </si>
  <si>
    <t>8,81*1,221 'Přepočtené koeficientem množství</t>
  </si>
  <si>
    <t>34</t>
  </si>
  <si>
    <t>998711201</t>
  </si>
  <si>
    <t xml:space="preserve">Přesun hmot procentní pro izolace proti vodě, vlhkosti a plynům </t>
  </si>
  <si>
    <t>%</t>
  </si>
  <si>
    <t>-932715257</t>
  </si>
  <si>
    <t>767</t>
  </si>
  <si>
    <t>Konstrukce zámečnické</t>
  </si>
  <si>
    <t>35</t>
  </si>
  <si>
    <t>76716111R</t>
  </si>
  <si>
    <t>Dodávka a montáž zábradlí rovného z trubek včetně povrchové úpravy Pz</t>
  </si>
  <si>
    <t>-1382461473</t>
  </si>
  <si>
    <t>" oboustranné " 2,25*2</t>
  </si>
  <si>
    <t>36</t>
  </si>
  <si>
    <t>76799511R</t>
  </si>
  <si>
    <t>Dodávka a osazení kotevní desky 150/250/3 mm včetně povrchové úpravy Pz a kotevních prvků</t>
  </si>
  <si>
    <t>1688689992</t>
  </si>
  <si>
    <t>2 - Přípojka NN</t>
  </si>
  <si>
    <t xml:space="preserve">    741 - Elektroinstalace - silnoproud</t>
  </si>
  <si>
    <t>M - Práce a dodávky M</t>
  </si>
  <si>
    <t xml:space="preserve">    46-M - Zemní práce při extr.mont.pracích</t>
  </si>
  <si>
    <t>-371125093</t>
  </si>
  <si>
    <t>" výkop pro kabelovou trasu " (4,7*2+13,0+2,0)*0,6*0,8</t>
  </si>
  <si>
    <t>" pro základ rozvaděče " 1,5*0,6*0,8</t>
  </si>
  <si>
    <t>-460504731</t>
  </si>
  <si>
    <t>-462910038</t>
  </si>
  <si>
    <t>-120831839</t>
  </si>
  <si>
    <t>12,43*10 'Přepočtené koeficientem množství</t>
  </si>
  <si>
    <t>-410660367</t>
  </si>
  <si>
    <t>1440417390</t>
  </si>
  <si>
    <t>12,43*2 'Přepočtené koeficientem množství</t>
  </si>
  <si>
    <t>174111101</t>
  </si>
  <si>
    <t>Zásyp jam, šachet rýh nebo kolem objektů sypaninou se zhutněním ručně</t>
  </si>
  <si>
    <t>-432389146</t>
  </si>
  <si>
    <t>12,43-0,72-2,93</t>
  </si>
  <si>
    <t>58331200</t>
  </si>
  <si>
    <t>štěrkopísek netříděný</t>
  </si>
  <si>
    <t>514497529</t>
  </si>
  <si>
    <t>8,78*2 'Přepočtené koeficientem množství</t>
  </si>
  <si>
    <t>175111101</t>
  </si>
  <si>
    <t>Obsypání potrubí ručně sypaninou bez prohození, uloženou do 3 m</t>
  </si>
  <si>
    <t>-1359155118</t>
  </si>
  <si>
    <t>" obsyp kabelu " (4,7*2+13,0+2,0)*0,6*0,2</t>
  </si>
  <si>
    <t>58337310</t>
  </si>
  <si>
    <t>štěrkopísek frakce 0/4</t>
  </si>
  <si>
    <t>354912169</t>
  </si>
  <si>
    <t>2,93*2 'Přepočtené koeficientem množství</t>
  </si>
  <si>
    <t>-833523789</t>
  </si>
  <si>
    <t>" nad přípojkou  " (4,7*2+13,0+2,0)*0,6</t>
  </si>
  <si>
    <t>-1152286533</t>
  </si>
  <si>
    <t>" základ rozvaděče " 1,5*0,6*0,8</t>
  </si>
  <si>
    <t>0,72*1,05 'Přepočtené koeficientem množství</t>
  </si>
  <si>
    <t xml:space="preserve">Přesun hmot ruční </t>
  </si>
  <si>
    <t>293317319</t>
  </si>
  <si>
    <t>741</t>
  </si>
  <si>
    <t>Elektroinstalace - silnoproud</t>
  </si>
  <si>
    <t>741110053</t>
  </si>
  <si>
    <t>Montáž trubka plastová ohebná D přes 35 mm uložená volně</t>
  </si>
  <si>
    <t>1935658177</t>
  </si>
  <si>
    <t>34571364R</t>
  </si>
  <si>
    <t>chránička KOPOFLEX červená 450N 75mm/50 m</t>
  </si>
  <si>
    <t>94173732</t>
  </si>
  <si>
    <t>25*1,1 'Přepočtené koeficientem množství</t>
  </si>
  <si>
    <t>741112001R</t>
  </si>
  <si>
    <t>Ukončovací krabice smršt. zákl. do 4x10 mm2</t>
  </si>
  <si>
    <t>-1236621427</t>
  </si>
  <si>
    <t>741122024</t>
  </si>
  <si>
    <t>Montáž kabel Cu bez ukončení uložený pod omítku plný kulatý 4x10 mm2 (např. CYKY)</t>
  </si>
  <si>
    <t>-2078369311</t>
  </si>
  <si>
    <t>34111076</t>
  </si>
  <si>
    <t>kabel instalační jádro Cu plné izolace PVC plášť PVC 450/750V (CYKY) 4x10mm2</t>
  </si>
  <si>
    <t>1235978853</t>
  </si>
  <si>
    <t>25*1,15 'Přepočtené koeficientem množství</t>
  </si>
  <si>
    <t>741320002R</t>
  </si>
  <si>
    <t>Montáž pojistka SPH 1-SPC63</t>
  </si>
  <si>
    <t>-2137677391</t>
  </si>
  <si>
    <t>35825230</t>
  </si>
  <si>
    <t>pojistka nožová 40A nízkoztrátová 3,60W, provedení normální, charakteristika gG</t>
  </si>
  <si>
    <t>1715125793</t>
  </si>
  <si>
    <t>741320161</t>
  </si>
  <si>
    <t>Montáž jističů třípólových nn do 25 A bez krytu se zapojením vodičů</t>
  </si>
  <si>
    <t>658957548</t>
  </si>
  <si>
    <t>35822401R</t>
  </si>
  <si>
    <t>jistič LTN-25B-3 10 kA</t>
  </si>
  <si>
    <t>669482978</t>
  </si>
  <si>
    <t>741410003</t>
  </si>
  <si>
    <t>Montáž vodič uzemňovací drát nebo lano D do 10 mm na povrchu</t>
  </si>
  <si>
    <t>-1276128090</t>
  </si>
  <si>
    <t>35441073</t>
  </si>
  <si>
    <t>drát D 10mm FeZn</t>
  </si>
  <si>
    <t>kg</t>
  </si>
  <si>
    <t>250157603</t>
  </si>
  <si>
    <t>18*0,62 'Přepočtené koeficientem množství</t>
  </si>
  <si>
    <t>741410021</t>
  </si>
  <si>
    <t>Montáž vodič uzemňovací pásek průřezu do 120 mm2 v městské zástavbě v zemi</t>
  </si>
  <si>
    <t>1691204131</t>
  </si>
  <si>
    <t>35442062</t>
  </si>
  <si>
    <t>pás zemnící 30x4mm FeZn</t>
  </si>
  <si>
    <t>2100929770</t>
  </si>
  <si>
    <t>741420021</t>
  </si>
  <si>
    <t>Montáž svorka hromosvodná se 2 šrouby</t>
  </si>
  <si>
    <t>-387468268</t>
  </si>
  <si>
    <t>35431000R1</t>
  </si>
  <si>
    <t>svorka spojovací SR2B páska-páska M8</t>
  </si>
  <si>
    <t>-850160210</t>
  </si>
  <si>
    <t>35431000R2</t>
  </si>
  <si>
    <t>svorka spojovací SR3B páska-drát</t>
  </si>
  <si>
    <t>-183460335</t>
  </si>
  <si>
    <t>35431000R3</t>
  </si>
  <si>
    <t xml:space="preserve">páska technická 6x50 </t>
  </si>
  <si>
    <t>-1036906217</t>
  </si>
  <si>
    <t>741420084R</t>
  </si>
  <si>
    <t>Ochranný nátěr svorky izolační</t>
  </si>
  <si>
    <t>-77473561</t>
  </si>
  <si>
    <t>23153004R</t>
  </si>
  <si>
    <t>bitumen gumoasfalt ve spreji černý 500 ml</t>
  </si>
  <si>
    <t>1894837632</t>
  </si>
  <si>
    <t>741810001R</t>
  </si>
  <si>
    <t>Výchozí revizeelektrického rozvodu a zařízení do 100 000,- Kč</t>
  </si>
  <si>
    <t>-1175827963</t>
  </si>
  <si>
    <t>Práce a dodávky M</t>
  </si>
  <si>
    <t>46-M</t>
  </si>
  <si>
    <t>Zemní práce při extr.mont.pracích</t>
  </si>
  <si>
    <t>460671114</t>
  </si>
  <si>
    <t>Výstražná fólie pro krytí kabelů šířky 40 cm</t>
  </si>
  <si>
    <t>64</t>
  </si>
  <si>
    <t>519461647</t>
  </si>
  <si>
    <t>460751111</t>
  </si>
  <si>
    <t>Osazení kabelových kanálů do rýhy z prefabrikovaných betonových žlabů vnější šířky do 20 cm</t>
  </si>
  <si>
    <t>534343148</t>
  </si>
  <si>
    <t>" v místě křížení s plynovodem a ostatními sítěmi " 6</t>
  </si>
  <si>
    <t>59213009</t>
  </si>
  <si>
    <t>žlab kabelový betonový k ochraně zemního drátovodného vedení 100x17x14cm</t>
  </si>
  <si>
    <t>128</t>
  </si>
  <si>
    <t>-936109774</t>
  </si>
  <si>
    <t>37</t>
  </si>
  <si>
    <t>460905131</t>
  </si>
  <si>
    <t>Montáž kompaktní plastové skříně pro rozvod nn samostatého š přes 55 do 75 cm (např. SR301)</t>
  </si>
  <si>
    <t>-624814810</t>
  </si>
  <si>
    <t>38</t>
  </si>
  <si>
    <t>35711836R</t>
  </si>
  <si>
    <t>skříň ER 112/NKP7P 1x3F elměr 1-SAZ 40A včetně pilíře</t>
  </si>
  <si>
    <t>774402911</t>
  </si>
  <si>
    <t>3 -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</si>
  <si>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</si>
  <si>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</si>
  <si>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</si>
  <si>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</si>
  <si>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VRN1</t>
  </si>
  <si>
    <t>Průzkumné, geodetické a projektové práce</t>
  </si>
  <si>
    <t>012103000</t>
  </si>
  <si>
    <t>Geodetické práce před výstavbou - vytýčení stavby</t>
  </si>
  <si>
    <t>kpl</t>
  </si>
  <si>
    <t>1024</t>
  </si>
  <si>
    <t>2104784716</t>
  </si>
  <si>
    <t>012203000</t>
  </si>
  <si>
    <t>Geodetické práce při provádění stavby - vytýčení stávajících inženýrských sítí</t>
  </si>
  <si>
    <t>902907094</t>
  </si>
  <si>
    <t>012303000</t>
  </si>
  <si>
    <t>Geodetické práce po výstavbě - zaměření stavby a zápis do katastru</t>
  </si>
  <si>
    <t>1017318362</t>
  </si>
  <si>
    <t>VRN3</t>
  </si>
  <si>
    <t>Zařízení staveniště</t>
  </si>
  <si>
    <t>032803000</t>
  </si>
  <si>
    <t>Ostatní vybavení staveniště - chemické WC na dobu do 1 měsíce</t>
  </si>
  <si>
    <t>-138507792</t>
  </si>
  <si>
    <t>034103000</t>
  </si>
  <si>
    <t>Oplocení staveniště</t>
  </si>
  <si>
    <t>-221139676</t>
  </si>
  <si>
    <t>035103001</t>
  </si>
  <si>
    <t>Pronájem ploch</t>
  </si>
  <si>
    <t>524909980</t>
  </si>
  <si>
    <t>081103000</t>
  </si>
  <si>
    <t>Denní doprava pracovníků na pracoviště</t>
  </si>
  <si>
    <t>den</t>
  </si>
  <si>
    <t>750360048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</si>
</sst>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4" borderId="0" xfId="0" applyFont="1" applyFill="1" applyAlignment="1">
      <alignment horizontal="left" vertical="center"/>
    </xf>
    <xf numFmtId="4" fontId="21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0" borderId="14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3" fillId="0" borderId="19" xfId="0" applyFont="1" applyBorder="1" applyAlignment="1">
      <alignment horizontal="left" vertical="center"/>
    </xf>
    <xf numFmtId="0" fontId="33" fillId="0" borderId="20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opLeftCell="A73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" customHeight="1">
      <c r="AR2" s="189" t="s">
        <v>5</v>
      </c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16" t="s">
        <v>6</v>
      </c>
      <c r="BT2" s="16" t="s">
        <v>7</v>
      </c>
    </row>
    <row r="3" spans="1:74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1:74" s="1" customFormat="1" ht="12" customHeight="1">
      <c r="B5" s="19"/>
      <c r="D5" s="22" t="s">
        <v>12</v>
      </c>
      <c r="K5" s="217" t="s">
        <v>13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R5" s="19"/>
      <c r="BS5" s="16" t="s">
        <v>6</v>
      </c>
    </row>
    <row r="6" spans="1:74" s="1" customFormat="1" ht="36.9" customHeight="1">
      <c r="B6" s="19"/>
      <c r="D6" s="24" t="s">
        <v>14</v>
      </c>
      <c r="K6" s="218" t="s">
        <v>15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R6" s="19"/>
      <c r="BS6" s="16" t="s">
        <v>6</v>
      </c>
    </row>
    <row r="7" spans="1:74" s="1" customFormat="1" ht="12" customHeight="1">
      <c r="B7" s="19"/>
      <c r="D7" s="25" t="s">
        <v>16</v>
      </c>
      <c r="K7" s="23" t="s">
        <v>1</v>
      </c>
      <c r="AK7" s="25" t="s">
        <v>17</v>
      </c>
      <c r="AN7" s="23" t="s">
        <v>1</v>
      </c>
      <c r="AR7" s="19"/>
      <c r="BS7" s="16" t="s">
        <v>18</v>
      </c>
    </row>
    <row r="8" spans="1:74" s="1" customFormat="1" ht="12" customHeight="1">
      <c r="B8" s="19"/>
      <c r="D8" s="25" t="s">
        <v>19</v>
      </c>
      <c r="K8" s="23" t="s">
        <v>20</v>
      </c>
      <c r="AK8" s="25" t="s">
        <v>21</v>
      </c>
      <c r="AN8" s="23" t="s">
        <v>22</v>
      </c>
      <c r="AR8" s="19"/>
      <c r="BS8" s="16" t="s">
        <v>23</v>
      </c>
    </row>
    <row r="9" spans="1:74" s="1" customFormat="1" ht="14.4" customHeight="1">
      <c r="B9" s="19"/>
      <c r="AR9" s="19"/>
      <c r="BS9" s="16" t="s">
        <v>24</v>
      </c>
    </row>
    <row r="10" spans="1:74" s="1" customFormat="1" ht="12" customHeight="1">
      <c r="B10" s="19"/>
      <c r="D10" s="25" t="s">
        <v>25</v>
      </c>
      <c r="AK10" s="25" t="s">
        <v>26</v>
      </c>
      <c r="AN10" s="23" t="s">
        <v>1</v>
      </c>
      <c r="AR10" s="19"/>
      <c r="BS10" s="16" t="s">
        <v>6</v>
      </c>
    </row>
    <row r="11" spans="1:74" s="1" customFormat="1" ht="18.45" customHeight="1">
      <c r="B11" s="19"/>
      <c r="E11" s="23" t="s">
        <v>20</v>
      </c>
      <c r="AK11" s="25" t="s">
        <v>27</v>
      </c>
      <c r="AN11" s="23" t="s">
        <v>1</v>
      </c>
      <c r="AR11" s="19"/>
      <c r="BS11" s="16" t="s">
        <v>6</v>
      </c>
    </row>
    <row r="12" spans="1:74" s="1" customFormat="1" ht="6.9" customHeight="1">
      <c r="B12" s="19"/>
      <c r="AR12" s="19"/>
      <c r="BS12" s="16" t="s">
        <v>18</v>
      </c>
    </row>
    <row r="13" spans="1:74" s="1" customFormat="1" ht="12" customHeight="1">
      <c r="B13" s="19"/>
      <c r="D13" s="25" t="s">
        <v>28</v>
      </c>
      <c r="AK13" s="25" t="s">
        <v>26</v>
      </c>
      <c r="AN13" s="23" t="s">
        <v>1</v>
      </c>
      <c r="AR13" s="19"/>
      <c r="BS13" s="16" t="s">
        <v>23</v>
      </c>
    </row>
    <row r="14" spans="1:74" ht="13.2">
      <c r="B14" s="19"/>
      <c r="E14" s="23" t="s">
        <v>20</v>
      </c>
      <c r="AK14" s="25" t="s">
        <v>27</v>
      </c>
      <c r="AN14" s="23" t="s">
        <v>1</v>
      </c>
      <c r="AR14" s="19"/>
      <c r="BS14" s="16" t="s">
        <v>24</v>
      </c>
    </row>
    <row r="15" spans="1:74" s="1" customFormat="1" ht="6.9" customHeight="1">
      <c r="B15" s="19"/>
      <c r="AR15" s="19"/>
      <c r="BS15" s="16" t="s">
        <v>3</v>
      </c>
    </row>
    <row r="16" spans="1:74" s="1" customFormat="1" ht="12" customHeight="1">
      <c r="B16" s="19"/>
      <c r="D16" s="25" t="s">
        <v>29</v>
      </c>
      <c r="AK16" s="25" t="s">
        <v>26</v>
      </c>
      <c r="AN16" s="23" t="s">
        <v>1</v>
      </c>
      <c r="AR16" s="19"/>
      <c r="BS16" s="16" t="s">
        <v>3</v>
      </c>
    </row>
    <row r="17" spans="1:71" s="1" customFormat="1" ht="18.45" customHeight="1">
      <c r="B17" s="19"/>
      <c r="E17" s="23" t="s">
        <v>20</v>
      </c>
      <c r="AK17" s="25" t="s">
        <v>27</v>
      </c>
      <c r="AN17" s="23" t="s">
        <v>1</v>
      </c>
      <c r="AR17" s="19"/>
      <c r="BS17" s="16" t="s">
        <v>30</v>
      </c>
    </row>
    <row r="18" spans="1:71" s="1" customFormat="1" ht="6.9" customHeight="1">
      <c r="B18" s="19"/>
      <c r="AR18" s="19"/>
      <c r="BS18" s="16" t="s">
        <v>18</v>
      </c>
    </row>
    <row r="19" spans="1:71" s="1" customFormat="1" ht="12" customHeight="1">
      <c r="B19" s="19"/>
      <c r="D19" s="25" t="s">
        <v>31</v>
      </c>
      <c r="AK19" s="25" t="s">
        <v>26</v>
      </c>
      <c r="AN19" s="23" t="s">
        <v>1</v>
      </c>
      <c r="AR19" s="19"/>
      <c r="BS19" s="16" t="s">
        <v>18</v>
      </c>
    </row>
    <row r="20" spans="1:71" s="1" customFormat="1" ht="18.45" customHeight="1">
      <c r="B20" s="19"/>
      <c r="E20" s="23" t="s">
        <v>20</v>
      </c>
      <c r="AK20" s="25" t="s">
        <v>27</v>
      </c>
      <c r="AN20" s="23" t="s">
        <v>1</v>
      </c>
      <c r="AR20" s="19"/>
      <c r="BS20" s="16" t="s">
        <v>30</v>
      </c>
    </row>
    <row r="21" spans="1:71" s="1" customFormat="1" ht="6.9" customHeight="1">
      <c r="B21" s="19"/>
      <c r="AR21" s="19"/>
    </row>
    <row r="22" spans="1:71" s="1" customFormat="1" ht="12" customHeight="1">
      <c r="B22" s="19"/>
      <c r="D22" s="25" t="s">
        <v>32</v>
      </c>
      <c r="AR22" s="19"/>
    </row>
    <row r="23" spans="1:71" s="1" customFormat="1" ht="16.5" customHeight="1">
      <c r="B23" s="19"/>
      <c r="E23" s="219" t="s">
        <v>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R23" s="19"/>
    </row>
    <row r="24" spans="1:71" s="1" customFormat="1" ht="6.9" customHeight="1">
      <c r="B24" s="19"/>
      <c r="AR24" s="19"/>
    </row>
    <row r="25" spans="1:71" s="1" customFormat="1" ht="6.9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5.95" customHeight="1">
      <c r="A26" s="28"/>
      <c r="B26" s="29"/>
      <c r="C26" s="28"/>
      <c r="D26" s="30" t="s">
        <v>33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20">
        <f>ROUND(AG94,0)</f>
        <v>0</v>
      </c>
      <c r="AL26" s="221"/>
      <c r="AM26" s="221"/>
      <c r="AN26" s="221"/>
      <c r="AO26" s="221"/>
      <c r="AP26" s="28"/>
      <c r="AQ26" s="28"/>
      <c r="AR26" s="29"/>
      <c r="BE26" s="28"/>
    </row>
    <row r="27" spans="1:71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3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22" t="s">
        <v>34</v>
      </c>
      <c r="M28" s="222"/>
      <c r="N28" s="222"/>
      <c r="O28" s="222"/>
      <c r="P28" s="222"/>
      <c r="Q28" s="28"/>
      <c r="R28" s="28"/>
      <c r="S28" s="28"/>
      <c r="T28" s="28"/>
      <c r="U28" s="28"/>
      <c r="V28" s="28"/>
      <c r="W28" s="222" t="s">
        <v>35</v>
      </c>
      <c r="X28" s="222"/>
      <c r="Y28" s="222"/>
      <c r="Z28" s="222"/>
      <c r="AA28" s="222"/>
      <c r="AB28" s="222"/>
      <c r="AC28" s="222"/>
      <c r="AD28" s="222"/>
      <c r="AE28" s="222"/>
      <c r="AF28" s="28"/>
      <c r="AG28" s="28"/>
      <c r="AH28" s="28"/>
      <c r="AI28" s="28"/>
      <c r="AJ28" s="28"/>
      <c r="AK28" s="222" t="s">
        <v>36</v>
      </c>
      <c r="AL28" s="222"/>
      <c r="AM28" s="222"/>
      <c r="AN28" s="222"/>
      <c r="AO28" s="222"/>
      <c r="AP28" s="28"/>
      <c r="AQ28" s="28"/>
      <c r="AR28" s="29"/>
      <c r="BE28" s="28"/>
    </row>
    <row r="29" spans="1:71" s="3" customFormat="1" ht="14.4" customHeight="1">
      <c r="B29" s="33"/>
      <c r="D29" s="25" t="s">
        <v>37</v>
      </c>
      <c r="F29" s="25" t="s">
        <v>38</v>
      </c>
      <c r="L29" s="212">
        <v>0.21</v>
      </c>
      <c r="M29" s="211"/>
      <c r="N29" s="211"/>
      <c r="O29" s="211"/>
      <c r="P29" s="211"/>
      <c r="W29" s="210">
        <f>ROUND(AZ94, 0)</f>
        <v>0</v>
      </c>
      <c r="X29" s="211"/>
      <c r="Y29" s="211"/>
      <c r="Z29" s="211"/>
      <c r="AA29" s="211"/>
      <c r="AB29" s="211"/>
      <c r="AC29" s="211"/>
      <c r="AD29" s="211"/>
      <c r="AE29" s="211"/>
      <c r="AK29" s="210">
        <f>ROUND(AV94, 0)</f>
        <v>0</v>
      </c>
      <c r="AL29" s="211"/>
      <c r="AM29" s="211"/>
      <c r="AN29" s="211"/>
      <c r="AO29" s="211"/>
      <c r="AR29" s="33"/>
    </row>
    <row r="30" spans="1:71" s="3" customFormat="1" ht="14.4" customHeight="1">
      <c r="B30" s="33"/>
      <c r="F30" s="25" t="s">
        <v>39</v>
      </c>
      <c r="L30" s="212">
        <v>0.15</v>
      </c>
      <c r="M30" s="211"/>
      <c r="N30" s="211"/>
      <c r="O30" s="211"/>
      <c r="P30" s="211"/>
      <c r="W30" s="210">
        <f>ROUND(BA94, 0)</f>
        <v>0</v>
      </c>
      <c r="X30" s="211"/>
      <c r="Y30" s="211"/>
      <c r="Z30" s="211"/>
      <c r="AA30" s="211"/>
      <c r="AB30" s="211"/>
      <c r="AC30" s="211"/>
      <c r="AD30" s="211"/>
      <c r="AE30" s="211"/>
      <c r="AK30" s="210">
        <f>ROUND(AW94, 0)</f>
        <v>0</v>
      </c>
      <c r="AL30" s="211"/>
      <c r="AM30" s="211"/>
      <c r="AN30" s="211"/>
      <c r="AO30" s="211"/>
      <c r="AR30" s="33"/>
    </row>
    <row r="31" spans="1:71" s="3" customFormat="1" ht="14.4" hidden="1" customHeight="1">
      <c r="B31" s="33"/>
      <c r="F31" s="25" t="s">
        <v>40</v>
      </c>
      <c r="L31" s="212">
        <v>0.21</v>
      </c>
      <c r="M31" s="211"/>
      <c r="N31" s="211"/>
      <c r="O31" s="211"/>
      <c r="P31" s="211"/>
      <c r="W31" s="210">
        <f>ROUND(BB94, 0)</f>
        <v>0</v>
      </c>
      <c r="X31" s="211"/>
      <c r="Y31" s="211"/>
      <c r="Z31" s="211"/>
      <c r="AA31" s="211"/>
      <c r="AB31" s="211"/>
      <c r="AC31" s="211"/>
      <c r="AD31" s="211"/>
      <c r="AE31" s="211"/>
      <c r="AK31" s="210">
        <v>0</v>
      </c>
      <c r="AL31" s="211"/>
      <c r="AM31" s="211"/>
      <c r="AN31" s="211"/>
      <c r="AO31" s="211"/>
      <c r="AR31" s="33"/>
    </row>
    <row r="32" spans="1:71" s="3" customFormat="1" ht="14.4" hidden="1" customHeight="1">
      <c r="B32" s="33"/>
      <c r="F32" s="25" t="s">
        <v>41</v>
      </c>
      <c r="L32" s="212">
        <v>0.15</v>
      </c>
      <c r="M32" s="211"/>
      <c r="N32" s="211"/>
      <c r="O32" s="211"/>
      <c r="P32" s="211"/>
      <c r="W32" s="210">
        <f>ROUND(BC94, 0)</f>
        <v>0</v>
      </c>
      <c r="X32" s="211"/>
      <c r="Y32" s="211"/>
      <c r="Z32" s="211"/>
      <c r="AA32" s="211"/>
      <c r="AB32" s="211"/>
      <c r="AC32" s="211"/>
      <c r="AD32" s="211"/>
      <c r="AE32" s="211"/>
      <c r="AK32" s="210">
        <v>0</v>
      </c>
      <c r="AL32" s="211"/>
      <c r="AM32" s="211"/>
      <c r="AN32" s="211"/>
      <c r="AO32" s="211"/>
      <c r="AR32" s="33"/>
    </row>
    <row r="33" spans="1:57" s="3" customFormat="1" ht="14.4" hidden="1" customHeight="1">
      <c r="B33" s="33"/>
      <c r="F33" s="25" t="s">
        <v>42</v>
      </c>
      <c r="L33" s="212">
        <v>0</v>
      </c>
      <c r="M33" s="211"/>
      <c r="N33" s="211"/>
      <c r="O33" s="211"/>
      <c r="P33" s="211"/>
      <c r="W33" s="210">
        <f>ROUND(BD94, 0)</f>
        <v>0</v>
      </c>
      <c r="X33" s="211"/>
      <c r="Y33" s="211"/>
      <c r="Z33" s="211"/>
      <c r="AA33" s="211"/>
      <c r="AB33" s="211"/>
      <c r="AC33" s="211"/>
      <c r="AD33" s="211"/>
      <c r="AE33" s="211"/>
      <c r="AK33" s="210">
        <v>0</v>
      </c>
      <c r="AL33" s="211"/>
      <c r="AM33" s="211"/>
      <c r="AN33" s="211"/>
      <c r="AO33" s="211"/>
      <c r="AR33" s="33"/>
    </row>
    <row r="34" spans="1:57" s="2" customFormat="1" ht="6.9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5" customHeight="1">
      <c r="A35" s="28"/>
      <c r="B35" s="29"/>
      <c r="C35" s="34"/>
      <c r="D35" s="35" t="s">
        <v>43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44</v>
      </c>
      <c r="U35" s="36"/>
      <c r="V35" s="36"/>
      <c r="W35" s="36"/>
      <c r="X35" s="213" t="s">
        <v>45</v>
      </c>
      <c r="Y35" s="214"/>
      <c r="Z35" s="214"/>
      <c r="AA35" s="214"/>
      <c r="AB35" s="214"/>
      <c r="AC35" s="36"/>
      <c r="AD35" s="36"/>
      <c r="AE35" s="36"/>
      <c r="AF35" s="36"/>
      <c r="AG35" s="36"/>
      <c r="AH35" s="36"/>
      <c r="AI35" s="36"/>
      <c r="AJ35" s="36"/>
      <c r="AK35" s="215">
        <f>SUM(AK26:AK33)</f>
        <v>0</v>
      </c>
      <c r="AL35" s="214"/>
      <c r="AM35" s="214"/>
      <c r="AN35" s="214"/>
      <c r="AO35" s="216"/>
      <c r="AP35" s="34"/>
      <c r="AQ35" s="34"/>
      <c r="AR35" s="29"/>
      <c r="BE35" s="28"/>
    </row>
    <row r="36" spans="1:57" s="2" customFormat="1" ht="6.9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" customHeight="1">
      <c r="B38" s="19"/>
      <c r="AR38" s="19"/>
    </row>
    <row r="39" spans="1:57" s="1" customFormat="1" ht="14.4" customHeight="1">
      <c r="B39" s="19"/>
      <c r="AR39" s="19"/>
    </row>
    <row r="40" spans="1:57" s="1" customFormat="1" ht="14.4" customHeight="1">
      <c r="B40" s="19"/>
      <c r="AR40" s="19"/>
    </row>
    <row r="41" spans="1:57" s="1" customFormat="1" ht="14.4" customHeight="1">
      <c r="B41" s="19"/>
      <c r="AR41" s="19"/>
    </row>
    <row r="42" spans="1:57" s="1" customFormat="1" ht="14.4" customHeight="1">
      <c r="B42" s="19"/>
      <c r="AR42" s="19"/>
    </row>
    <row r="43" spans="1:57" s="1" customFormat="1" ht="14.4" customHeight="1">
      <c r="B43" s="19"/>
      <c r="AR43" s="19"/>
    </row>
    <row r="44" spans="1:57" s="1" customFormat="1" ht="14.4" customHeight="1">
      <c r="B44" s="19"/>
      <c r="AR44" s="19"/>
    </row>
    <row r="45" spans="1:57" s="1" customFormat="1" ht="14.4" customHeight="1">
      <c r="B45" s="19"/>
      <c r="AR45" s="19"/>
    </row>
    <row r="46" spans="1:57" s="1" customFormat="1" ht="14.4" customHeight="1">
      <c r="B46" s="19"/>
      <c r="AR46" s="19"/>
    </row>
    <row r="47" spans="1:57" s="1" customFormat="1" ht="14.4" customHeight="1">
      <c r="B47" s="19"/>
      <c r="AR47" s="19"/>
    </row>
    <row r="48" spans="1:57" s="1" customFormat="1" ht="14.4" customHeight="1">
      <c r="B48" s="19"/>
      <c r="AR48" s="19"/>
    </row>
    <row r="49" spans="1:57" s="2" customFormat="1" ht="14.4" customHeight="1">
      <c r="B49" s="38"/>
      <c r="D49" s="39" t="s">
        <v>46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47</v>
      </c>
      <c r="AI49" s="40"/>
      <c r="AJ49" s="40"/>
      <c r="AK49" s="40"/>
      <c r="AL49" s="40"/>
      <c r="AM49" s="40"/>
      <c r="AN49" s="40"/>
      <c r="AO49" s="40"/>
      <c r="AR49" s="38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3.2">
      <c r="A60" s="28"/>
      <c r="B60" s="29"/>
      <c r="C60" s="28"/>
      <c r="D60" s="41" t="s">
        <v>48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49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48</v>
      </c>
      <c r="AI60" s="31"/>
      <c r="AJ60" s="31"/>
      <c r="AK60" s="31"/>
      <c r="AL60" s="31"/>
      <c r="AM60" s="41" t="s">
        <v>49</v>
      </c>
      <c r="AN60" s="31"/>
      <c r="AO60" s="31"/>
      <c r="AP60" s="28"/>
      <c r="AQ60" s="28"/>
      <c r="AR60" s="29"/>
      <c r="BE60" s="28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3.2">
      <c r="A64" s="28"/>
      <c r="B64" s="29"/>
      <c r="C64" s="28"/>
      <c r="D64" s="39" t="s">
        <v>50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51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3.2">
      <c r="A75" s="28"/>
      <c r="B75" s="29"/>
      <c r="C75" s="28"/>
      <c r="D75" s="41" t="s">
        <v>48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49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48</v>
      </c>
      <c r="AI75" s="31"/>
      <c r="AJ75" s="31"/>
      <c r="AK75" s="31"/>
      <c r="AL75" s="31"/>
      <c r="AM75" s="41" t="s">
        <v>49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91" s="2" customFormat="1" ht="6.9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91" s="2" customFormat="1" ht="24.9" customHeight="1">
      <c r="A82" s="28"/>
      <c r="B82" s="29"/>
      <c r="C82" s="20" t="s">
        <v>52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>
      <c r="B84" s="47"/>
      <c r="C84" s="25" t="s">
        <v>12</v>
      </c>
      <c r="L84" s="4" t="str">
        <f>K5</f>
        <v>MSK</v>
      </c>
      <c r="AR84" s="47"/>
    </row>
    <row r="85" spans="1:91" s="5" customFormat="1" ht="36.9" customHeight="1">
      <c r="B85" s="48"/>
      <c r="C85" s="49" t="s">
        <v>14</v>
      </c>
      <c r="L85" s="201" t="str">
        <f>K6</f>
        <v>MS Komárov</v>
      </c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R85" s="48"/>
    </row>
    <row r="86" spans="1:91" s="2" customFormat="1" ht="6.9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>
      <c r="A87" s="28"/>
      <c r="B87" s="29"/>
      <c r="C87" s="25" t="s">
        <v>19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21</v>
      </c>
      <c r="AJ87" s="28"/>
      <c r="AK87" s="28"/>
      <c r="AL87" s="28"/>
      <c r="AM87" s="203" t="str">
        <f>IF(AN8= "","",AN8)</f>
        <v>1. 9. 2022</v>
      </c>
      <c r="AN87" s="203"/>
      <c r="AO87" s="28"/>
      <c r="AP87" s="28"/>
      <c r="AQ87" s="28"/>
      <c r="AR87" s="29"/>
      <c r="BE87" s="28"/>
    </row>
    <row r="88" spans="1:91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15.15" customHeight="1">
      <c r="A89" s="28"/>
      <c r="B89" s="29"/>
      <c r="C89" s="25" t="s">
        <v>25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29</v>
      </c>
      <c r="AJ89" s="28"/>
      <c r="AK89" s="28"/>
      <c r="AL89" s="28"/>
      <c r="AM89" s="204" t="str">
        <f>IF(E17="","",E17)</f>
        <v xml:space="preserve"> </v>
      </c>
      <c r="AN89" s="205"/>
      <c r="AO89" s="205"/>
      <c r="AP89" s="205"/>
      <c r="AQ89" s="28"/>
      <c r="AR89" s="29"/>
      <c r="AS89" s="206" t="s">
        <v>53</v>
      </c>
      <c r="AT89" s="207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91" s="2" customFormat="1" ht="15.15" customHeight="1">
      <c r="A90" s="28"/>
      <c r="B90" s="29"/>
      <c r="C90" s="25" t="s">
        <v>28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31</v>
      </c>
      <c r="AJ90" s="28"/>
      <c r="AK90" s="28"/>
      <c r="AL90" s="28"/>
      <c r="AM90" s="204" t="str">
        <f>IF(E20="","",E20)</f>
        <v xml:space="preserve"> </v>
      </c>
      <c r="AN90" s="205"/>
      <c r="AO90" s="205"/>
      <c r="AP90" s="205"/>
      <c r="AQ90" s="28"/>
      <c r="AR90" s="29"/>
      <c r="AS90" s="208"/>
      <c r="AT90" s="209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91" s="2" customFormat="1" ht="10.95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08"/>
      <c r="AT91" s="209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91" s="2" customFormat="1" ht="29.25" customHeight="1">
      <c r="A92" s="28"/>
      <c r="B92" s="29"/>
      <c r="C92" s="194" t="s">
        <v>54</v>
      </c>
      <c r="D92" s="195"/>
      <c r="E92" s="195"/>
      <c r="F92" s="195"/>
      <c r="G92" s="195"/>
      <c r="H92" s="56"/>
      <c r="I92" s="196" t="s">
        <v>55</v>
      </c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7" t="s">
        <v>56</v>
      </c>
      <c r="AH92" s="195"/>
      <c r="AI92" s="195"/>
      <c r="AJ92" s="195"/>
      <c r="AK92" s="195"/>
      <c r="AL92" s="195"/>
      <c r="AM92" s="195"/>
      <c r="AN92" s="196" t="s">
        <v>57</v>
      </c>
      <c r="AO92" s="195"/>
      <c r="AP92" s="198"/>
      <c r="AQ92" s="57" t="s">
        <v>58</v>
      </c>
      <c r="AR92" s="29"/>
      <c r="AS92" s="58" t="s">
        <v>59</v>
      </c>
      <c r="AT92" s="59" t="s">
        <v>60</v>
      </c>
      <c r="AU92" s="59" t="s">
        <v>61</v>
      </c>
      <c r="AV92" s="59" t="s">
        <v>62</v>
      </c>
      <c r="AW92" s="59" t="s">
        <v>63</v>
      </c>
      <c r="AX92" s="59" t="s">
        <v>64</v>
      </c>
      <c r="AY92" s="59" t="s">
        <v>65</v>
      </c>
      <c r="AZ92" s="59" t="s">
        <v>66</v>
      </c>
      <c r="BA92" s="59" t="s">
        <v>67</v>
      </c>
      <c r="BB92" s="59" t="s">
        <v>68</v>
      </c>
      <c r="BC92" s="59" t="s">
        <v>69</v>
      </c>
      <c r="BD92" s="60" t="s">
        <v>70</v>
      </c>
      <c r="BE92" s="28"/>
    </row>
    <row r="93" spans="1:91" s="2" customFormat="1" ht="10.9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1:91" s="6" customFormat="1" ht="32.4" customHeight="1">
      <c r="B94" s="64"/>
      <c r="C94" s="65" t="s">
        <v>71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99">
        <f>ROUND(SUM(AG95:AG97),0)</f>
        <v>0</v>
      </c>
      <c r="AH94" s="199"/>
      <c r="AI94" s="199"/>
      <c r="AJ94" s="199"/>
      <c r="AK94" s="199"/>
      <c r="AL94" s="199"/>
      <c r="AM94" s="199"/>
      <c r="AN94" s="200">
        <f>SUM(AG94,AT94)</f>
        <v>0</v>
      </c>
      <c r="AO94" s="200"/>
      <c r="AP94" s="200"/>
      <c r="AQ94" s="68" t="s">
        <v>1</v>
      </c>
      <c r="AR94" s="64"/>
      <c r="AS94" s="69">
        <f>ROUND(SUM(AS95:AS97),0)</f>
        <v>0</v>
      </c>
      <c r="AT94" s="70">
        <f>ROUND(SUM(AV94:AW94),0)</f>
        <v>0</v>
      </c>
      <c r="AU94" s="71">
        <f>ROUND(SUM(AU95:AU97),5)</f>
        <v>458.91602999999998</v>
      </c>
      <c r="AV94" s="70">
        <f>ROUND(AZ94*L29,0)</f>
        <v>0</v>
      </c>
      <c r="AW94" s="70">
        <f>ROUND(BA94*L30,0)</f>
        <v>0</v>
      </c>
      <c r="AX94" s="70">
        <f>ROUND(BB94*L29,0)</f>
        <v>0</v>
      </c>
      <c r="AY94" s="70">
        <f>ROUND(BC94*L30,0)</f>
        <v>0</v>
      </c>
      <c r="AZ94" s="70">
        <f>ROUND(SUM(AZ95:AZ97),0)</f>
        <v>0</v>
      </c>
      <c r="BA94" s="70">
        <f>ROUND(SUM(BA95:BA97),0)</f>
        <v>0</v>
      </c>
      <c r="BB94" s="70">
        <f>ROUND(SUM(BB95:BB97),0)</f>
        <v>0</v>
      </c>
      <c r="BC94" s="70">
        <f>ROUND(SUM(BC95:BC97),0)</f>
        <v>0</v>
      </c>
      <c r="BD94" s="72">
        <f>ROUND(SUM(BD95:BD97),0)</f>
        <v>0</v>
      </c>
      <c r="BS94" s="73" t="s">
        <v>72</v>
      </c>
      <c r="BT94" s="73" t="s">
        <v>73</v>
      </c>
      <c r="BU94" s="74" t="s">
        <v>74</v>
      </c>
      <c r="BV94" s="73" t="s">
        <v>75</v>
      </c>
      <c r="BW94" s="73" t="s">
        <v>4</v>
      </c>
      <c r="BX94" s="73" t="s">
        <v>76</v>
      </c>
      <c r="CL94" s="73" t="s">
        <v>1</v>
      </c>
    </row>
    <row r="95" spans="1:91" s="7" customFormat="1" ht="24.75" customHeight="1">
      <c r="A95" s="75" t="s">
        <v>77</v>
      </c>
      <c r="B95" s="76"/>
      <c r="C95" s="77"/>
      <c r="D95" s="193" t="s">
        <v>18</v>
      </c>
      <c r="E95" s="193"/>
      <c r="F95" s="193"/>
      <c r="G95" s="193"/>
      <c r="H95" s="193"/>
      <c r="I95" s="78"/>
      <c r="J95" s="193" t="s">
        <v>78</v>
      </c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1">
        <f>'1 - Základová konstrukce ...'!J32</f>
        <v>0</v>
      </c>
      <c r="AH95" s="192"/>
      <c r="AI95" s="192"/>
      <c r="AJ95" s="192"/>
      <c r="AK95" s="192"/>
      <c r="AL95" s="192"/>
      <c r="AM95" s="192"/>
      <c r="AN95" s="191">
        <f>SUM(AG95,AT95)</f>
        <v>0</v>
      </c>
      <c r="AO95" s="192"/>
      <c r="AP95" s="192"/>
      <c r="AQ95" s="79" t="s">
        <v>79</v>
      </c>
      <c r="AR95" s="76"/>
      <c r="AS95" s="80">
        <v>0</v>
      </c>
      <c r="AT95" s="81">
        <f>ROUND(SUM(AV95:AW95),0)</f>
        <v>0</v>
      </c>
      <c r="AU95" s="82">
        <f>'1 - Základová konstrukce ...'!P131</f>
        <v>226.4016</v>
      </c>
      <c r="AV95" s="81">
        <f>'1 - Základová konstrukce ...'!J35</f>
        <v>0</v>
      </c>
      <c r="AW95" s="81">
        <f>'1 - Základová konstrukce ...'!J36</f>
        <v>0</v>
      </c>
      <c r="AX95" s="81">
        <f>'1 - Základová konstrukce ...'!J37</f>
        <v>0</v>
      </c>
      <c r="AY95" s="81">
        <f>'1 - Základová konstrukce ...'!J38</f>
        <v>0</v>
      </c>
      <c r="AZ95" s="81">
        <f>'1 - Základová konstrukce ...'!F35</f>
        <v>0</v>
      </c>
      <c r="BA95" s="81">
        <f>'1 - Základová konstrukce ...'!F36</f>
        <v>0</v>
      </c>
      <c r="BB95" s="81">
        <f>'1 - Základová konstrukce ...'!F37</f>
        <v>0</v>
      </c>
      <c r="BC95" s="81">
        <f>'1 - Základová konstrukce ...'!F38</f>
        <v>0</v>
      </c>
      <c r="BD95" s="83">
        <f>'1 - Základová konstrukce ...'!F39</f>
        <v>0</v>
      </c>
      <c r="BT95" s="84" t="s">
        <v>18</v>
      </c>
      <c r="BV95" s="84" t="s">
        <v>75</v>
      </c>
      <c r="BW95" s="84" t="s">
        <v>80</v>
      </c>
      <c r="BX95" s="84" t="s">
        <v>4</v>
      </c>
      <c r="CL95" s="84" t="s">
        <v>1</v>
      </c>
      <c r="CM95" s="84" t="s">
        <v>81</v>
      </c>
    </row>
    <row r="96" spans="1:91" s="7" customFormat="1" ht="16.5" customHeight="1">
      <c r="A96" s="75" t="s">
        <v>77</v>
      </c>
      <c r="B96" s="76"/>
      <c r="C96" s="77"/>
      <c r="D96" s="193" t="s">
        <v>81</v>
      </c>
      <c r="E96" s="193"/>
      <c r="F96" s="193"/>
      <c r="G96" s="193"/>
      <c r="H96" s="193"/>
      <c r="I96" s="78"/>
      <c r="J96" s="193" t="s">
        <v>82</v>
      </c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1">
        <f>'2 - Přípojka NN'!J32</f>
        <v>0</v>
      </c>
      <c r="AH96" s="192"/>
      <c r="AI96" s="192"/>
      <c r="AJ96" s="192"/>
      <c r="AK96" s="192"/>
      <c r="AL96" s="192"/>
      <c r="AM96" s="192"/>
      <c r="AN96" s="191">
        <f>SUM(AG96,AT96)</f>
        <v>0</v>
      </c>
      <c r="AO96" s="192"/>
      <c r="AP96" s="192"/>
      <c r="AQ96" s="79" t="s">
        <v>79</v>
      </c>
      <c r="AR96" s="76"/>
      <c r="AS96" s="80">
        <v>0</v>
      </c>
      <c r="AT96" s="81">
        <f>ROUND(SUM(AV96:AW96),0)</f>
        <v>0</v>
      </c>
      <c r="AU96" s="82">
        <f>'2 - Přípojka NN'!P128</f>
        <v>232.51442999999998</v>
      </c>
      <c r="AV96" s="81">
        <f>'2 - Přípojka NN'!J35</f>
        <v>0</v>
      </c>
      <c r="AW96" s="81">
        <f>'2 - Přípojka NN'!J36</f>
        <v>0</v>
      </c>
      <c r="AX96" s="81">
        <f>'2 - Přípojka NN'!J37</f>
        <v>0</v>
      </c>
      <c r="AY96" s="81">
        <f>'2 - Přípojka NN'!J38</f>
        <v>0</v>
      </c>
      <c r="AZ96" s="81">
        <f>'2 - Přípojka NN'!F35</f>
        <v>0</v>
      </c>
      <c r="BA96" s="81">
        <f>'2 - Přípojka NN'!F36</f>
        <v>0</v>
      </c>
      <c r="BB96" s="81">
        <f>'2 - Přípojka NN'!F37</f>
        <v>0</v>
      </c>
      <c r="BC96" s="81">
        <f>'2 - Přípojka NN'!F38</f>
        <v>0</v>
      </c>
      <c r="BD96" s="83">
        <f>'2 - Přípojka NN'!F39</f>
        <v>0</v>
      </c>
      <c r="BT96" s="84" t="s">
        <v>18</v>
      </c>
      <c r="BV96" s="84" t="s">
        <v>75</v>
      </c>
      <c r="BW96" s="84" t="s">
        <v>83</v>
      </c>
      <c r="BX96" s="84" t="s">
        <v>4</v>
      </c>
      <c r="CL96" s="84" t="s">
        <v>1</v>
      </c>
      <c r="CM96" s="84" t="s">
        <v>81</v>
      </c>
    </row>
    <row r="97" spans="1:91" s="7" customFormat="1" ht="16.5" customHeight="1">
      <c r="A97" s="75" t="s">
        <v>77</v>
      </c>
      <c r="B97" s="76"/>
      <c r="C97" s="77"/>
      <c r="D97" s="193" t="s">
        <v>84</v>
      </c>
      <c r="E97" s="193"/>
      <c r="F97" s="193"/>
      <c r="G97" s="193"/>
      <c r="H97" s="193"/>
      <c r="I97" s="78"/>
      <c r="J97" s="193" t="s">
        <v>85</v>
      </c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1">
        <f>'3 - Vedlejší rozpočtové n...'!J32</f>
        <v>0</v>
      </c>
      <c r="AH97" s="192"/>
      <c r="AI97" s="192"/>
      <c r="AJ97" s="192"/>
      <c r="AK97" s="192"/>
      <c r="AL97" s="192"/>
      <c r="AM97" s="192"/>
      <c r="AN97" s="191">
        <f>SUM(AG97,AT97)</f>
        <v>0</v>
      </c>
      <c r="AO97" s="192"/>
      <c r="AP97" s="192"/>
      <c r="AQ97" s="79" t="s">
        <v>79</v>
      </c>
      <c r="AR97" s="76"/>
      <c r="AS97" s="85">
        <v>0</v>
      </c>
      <c r="AT97" s="86">
        <f>ROUND(SUM(AV97:AW97),0)</f>
        <v>0</v>
      </c>
      <c r="AU97" s="87">
        <f>'3 - Vedlejší rozpočtové n...'!P123</f>
        <v>0</v>
      </c>
      <c r="AV97" s="86">
        <f>'3 - Vedlejší rozpočtové n...'!J35</f>
        <v>0</v>
      </c>
      <c r="AW97" s="86">
        <f>'3 - Vedlejší rozpočtové n...'!J36</f>
        <v>0</v>
      </c>
      <c r="AX97" s="86">
        <f>'3 - Vedlejší rozpočtové n...'!J37</f>
        <v>0</v>
      </c>
      <c r="AY97" s="86">
        <f>'3 - Vedlejší rozpočtové n...'!J38</f>
        <v>0</v>
      </c>
      <c r="AZ97" s="86">
        <f>'3 - Vedlejší rozpočtové n...'!F35</f>
        <v>0</v>
      </c>
      <c r="BA97" s="86">
        <f>'3 - Vedlejší rozpočtové n...'!F36</f>
        <v>0</v>
      </c>
      <c r="BB97" s="86">
        <f>'3 - Vedlejší rozpočtové n...'!F37</f>
        <v>0</v>
      </c>
      <c r="BC97" s="86">
        <f>'3 - Vedlejší rozpočtové n...'!F38</f>
        <v>0</v>
      </c>
      <c r="BD97" s="88">
        <f>'3 - Vedlejší rozpočtové n...'!F39</f>
        <v>0</v>
      </c>
      <c r="BT97" s="84" t="s">
        <v>18</v>
      </c>
      <c r="BV97" s="84" t="s">
        <v>75</v>
      </c>
      <c r="BW97" s="84" t="s">
        <v>86</v>
      </c>
      <c r="BX97" s="84" t="s">
        <v>4</v>
      </c>
      <c r="CL97" s="84" t="s">
        <v>1</v>
      </c>
      <c r="CM97" s="84" t="s">
        <v>81</v>
      </c>
    </row>
    <row r="98" spans="1:91" s="2" customFormat="1" ht="30" customHeight="1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91" s="2" customFormat="1" ht="6.9" customHeight="1">
      <c r="A99" s="28"/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</sheetData>
  <mergeCells count="48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1 - Základová konstrukce ...'!C2" display="/" xr:uid="{00000000-0004-0000-0000-000000000000}"/>
    <hyperlink ref="A96" location="'2 - Přípojka NN'!C2" display="/" xr:uid="{00000000-0004-0000-0000-000001000000}"/>
    <hyperlink ref="A97" location="'3 - Vedlejší rozpočtové n...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09"/>
  <sheetViews>
    <sheetView showGridLines="0" tabSelected="1" topLeftCell="A21" workbookViewId="0">
      <selection activeCell="J224" sqref="J224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9"/>
    </row>
    <row r="2" spans="1:46" s="1" customFormat="1" ht="36.9" customHeight="1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6" t="s">
        <v>80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1:46" s="1" customFormat="1" ht="24.9" customHeight="1">
      <c r="B4" s="19"/>
      <c r="D4" s="20" t="s">
        <v>87</v>
      </c>
      <c r="L4" s="19"/>
      <c r="M4" s="90" t="s">
        <v>10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5" t="s">
        <v>14</v>
      </c>
      <c r="L6" s="19"/>
    </row>
    <row r="7" spans="1:46" s="1" customFormat="1" ht="16.5" customHeight="1">
      <c r="B7" s="19"/>
      <c r="E7" s="223" t="str">
        <f>'Rekapitulace stavby'!K6</f>
        <v>MS Komárov</v>
      </c>
      <c r="F7" s="224"/>
      <c r="G7" s="224"/>
      <c r="H7" s="224"/>
      <c r="L7" s="19"/>
    </row>
    <row r="8" spans="1:46" s="2" customFormat="1" ht="12" customHeight="1">
      <c r="A8" s="28"/>
      <c r="B8" s="29"/>
      <c r="C8" s="28"/>
      <c r="D8" s="25" t="s">
        <v>88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201" t="s">
        <v>89</v>
      </c>
      <c r="F9" s="225"/>
      <c r="G9" s="225"/>
      <c r="H9" s="225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16</v>
      </c>
      <c r="E11" s="28"/>
      <c r="F11" s="23" t="s">
        <v>1</v>
      </c>
      <c r="G11" s="28"/>
      <c r="H11" s="28"/>
      <c r="I11" s="25" t="s">
        <v>17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19</v>
      </c>
      <c r="E12" s="28"/>
      <c r="F12" s="23" t="s">
        <v>20</v>
      </c>
      <c r="G12" s="28"/>
      <c r="H12" s="28"/>
      <c r="I12" s="25" t="s">
        <v>21</v>
      </c>
      <c r="J12" s="51"/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5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25</v>
      </c>
      <c r="E14" s="28"/>
      <c r="F14" s="28"/>
      <c r="G14" s="28"/>
      <c r="H14" s="28"/>
      <c r="I14" s="25" t="s">
        <v>26</v>
      </c>
      <c r="J14" s="23" t="str">
        <f>IF('Rekapitulace stavby'!AN10="","",'Rekapitulace stavby'!AN10)</f>
        <v/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tr">
        <f>IF('Rekapitulace stavby'!E11="","",'Rekapitulace stavby'!E11)</f>
        <v xml:space="preserve"> </v>
      </c>
      <c r="F15" s="28"/>
      <c r="G15" s="28"/>
      <c r="H15" s="28"/>
      <c r="I15" s="25" t="s">
        <v>27</v>
      </c>
      <c r="J15" s="23" t="str">
        <f>IF('Rekapitulace stavby'!AN11="","",'Rekapitulace stavby'!AN11)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28</v>
      </c>
      <c r="E17" s="28"/>
      <c r="F17" s="28"/>
      <c r="G17" s="28"/>
      <c r="H17" s="28"/>
      <c r="I17" s="25" t="s">
        <v>26</v>
      </c>
      <c r="J17" s="23"/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3"/>
      <c r="F18" s="28"/>
      <c r="G18" s="28"/>
      <c r="H18" s="28"/>
      <c r="I18" s="25" t="s">
        <v>27</v>
      </c>
      <c r="J18" s="23"/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29</v>
      </c>
      <c r="E20" s="28"/>
      <c r="F20" s="28"/>
      <c r="G20" s="28"/>
      <c r="H20" s="28"/>
      <c r="I20" s="25" t="s">
        <v>26</v>
      </c>
      <c r="J20" s="23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tr">
        <f>IF('Rekapitulace stavby'!E17="","",'Rekapitulace stavby'!E17)</f>
        <v xml:space="preserve"> </v>
      </c>
      <c r="F21" s="28"/>
      <c r="G21" s="28"/>
      <c r="H21" s="28"/>
      <c r="I21" s="25" t="s">
        <v>27</v>
      </c>
      <c r="J21" s="23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31</v>
      </c>
      <c r="E23" s="28"/>
      <c r="F23" s="28"/>
      <c r="G23" s="28"/>
      <c r="H23" s="28"/>
      <c r="I23" s="25" t="s">
        <v>26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27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32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1"/>
      <c r="B27" s="92"/>
      <c r="C27" s="91"/>
      <c r="D27" s="91"/>
      <c r="E27" s="219" t="s">
        <v>1</v>
      </c>
      <c r="F27" s="219"/>
      <c r="G27" s="219"/>
      <c r="H27" s="21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" customHeight="1">
      <c r="A30" s="28"/>
      <c r="B30" s="29"/>
      <c r="C30" s="28"/>
      <c r="D30" s="23" t="s">
        <v>90</v>
      </c>
      <c r="E30" s="28"/>
      <c r="F30" s="28"/>
      <c r="G30" s="28"/>
      <c r="H30" s="28"/>
      <c r="I30" s="28"/>
      <c r="J30" s="94">
        <f>J96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" customHeight="1">
      <c r="A31" s="28"/>
      <c r="B31" s="29"/>
      <c r="C31" s="28"/>
      <c r="D31" s="95" t="s">
        <v>91</v>
      </c>
      <c r="E31" s="28"/>
      <c r="F31" s="28"/>
      <c r="G31" s="28"/>
      <c r="H31" s="28"/>
      <c r="I31" s="28"/>
      <c r="J31" s="94">
        <f>J110</f>
        <v>0</v>
      </c>
      <c r="K31" s="28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35" customHeight="1">
      <c r="A32" s="28"/>
      <c r="B32" s="29"/>
      <c r="C32" s="28"/>
      <c r="D32" s="96" t="s">
        <v>33</v>
      </c>
      <c r="E32" s="28"/>
      <c r="F32" s="28"/>
      <c r="G32" s="28"/>
      <c r="H32" s="28"/>
      <c r="I32" s="28"/>
      <c r="J32" s="67">
        <f>ROUND(J30 + J31, 0)</f>
        <v>0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" customHeight="1">
      <c r="A33" s="28"/>
      <c r="B33" s="29"/>
      <c r="C33" s="28"/>
      <c r="D33" s="62"/>
      <c r="E33" s="62"/>
      <c r="F33" s="62"/>
      <c r="G33" s="62"/>
      <c r="H33" s="62"/>
      <c r="I33" s="62"/>
      <c r="J33" s="62"/>
      <c r="K33" s="62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28"/>
      <c r="F34" s="32" t="s">
        <v>35</v>
      </c>
      <c r="G34" s="28"/>
      <c r="H34" s="28"/>
      <c r="I34" s="32" t="s">
        <v>34</v>
      </c>
      <c r="J34" s="32" t="s">
        <v>36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customHeight="1">
      <c r="A35" s="28"/>
      <c r="B35" s="29"/>
      <c r="C35" s="28"/>
      <c r="D35" s="97" t="s">
        <v>37</v>
      </c>
      <c r="E35" s="25" t="s">
        <v>38</v>
      </c>
      <c r="F35" s="98">
        <f>ROUND((SUM(BE110:BE111) + SUM(BE131:BE208)),  0)</f>
        <v>0</v>
      </c>
      <c r="G35" s="28"/>
      <c r="H35" s="28"/>
      <c r="I35" s="99">
        <v>0.21</v>
      </c>
      <c r="J35" s="98">
        <f>ROUND(((SUM(BE110:BE111) + SUM(BE131:BE208))*I35),  0)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customHeight="1">
      <c r="A36" s="28"/>
      <c r="B36" s="29"/>
      <c r="C36" s="28"/>
      <c r="D36" s="28"/>
      <c r="E36" s="25" t="s">
        <v>39</v>
      </c>
      <c r="F36" s="98">
        <f>ROUND((SUM(BF110:BF111) + SUM(BF131:BF208)),  0)</f>
        <v>0</v>
      </c>
      <c r="G36" s="28"/>
      <c r="H36" s="28"/>
      <c r="I36" s="99">
        <v>0.15</v>
      </c>
      <c r="J36" s="98">
        <f>ROUND(((SUM(BF110:BF111) + SUM(BF131:BF208))*I36),  0)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hidden="1" customHeight="1">
      <c r="A37" s="28"/>
      <c r="B37" s="29"/>
      <c r="C37" s="28"/>
      <c r="D37" s="28"/>
      <c r="E37" s="25" t="s">
        <v>40</v>
      </c>
      <c r="F37" s="98">
        <f>ROUND((SUM(BG110:BG111) + SUM(BG131:BG208)),  0)</f>
        <v>0</v>
      </c>
      <c r="G37" s="28"/>
      <c r="H37" s="28"/>
      <c r="I37" s="99">
        <v>0.21</v>
      </c>
      <c r="J37" s="98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" hidden="1" customHeight="1">
      <c r="A38" s="28"/>
      <c r="B38" s="29"/>
      <c r="C38" s="28"/>
      <c r="D38" s="28"/>
      <c r="E38" s="25" t="s">
        <v>41</v>
      </c>
      <c r="F38" s="98">
        <f>ROUND((SUM(BH110:BH111) + SUM(BH131:BH208)),  0)</f>
        <v>0</v>
      </c>
      <c r="G38" s="28"/>
      <c r="H38" s="28"/>
      <c r="I38" s="99">
        <v>0.15</v>
      </c>
      <c r="J38" s="98">
        <f>0</f>
        <v>0</v>
      </c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" hidden="1" customHeight="1">
      <c r="A39" s="28"/>
      <c r="B39" s="29"/>
      <c r="C39" s="28"/>
      <c r="D39" s="28"/>
      <c r="E39" s="25" t="s">
        <v>42</v>
      </c>
      <c r="F39" s="98">
        <f>ROUND((SUM(BI110:BI111) + SUM(BI131:BI208)),  0)</f>
        <v>0</v>
      </c>
      <c r="G39" s="28"/>
      <c r="H39" s="28"/>
      <c r="I39" s="99">
        <v>0</v>
      </c>
      <c r="J39" s="98">
        <f>0</f>
        <v>0</v>
      </c>
      <c r="K39" s="28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35" customHeight="1">
      <c r="A41" s="28"/>
      <c r="B41" s="29"/>
      <c r="C41" s="100"/>
      <c r="D41" s="101" t="s">
        <v>43</v>
      </c>
      <c r="E41" s="56"/>
      <c r="F41" s="56"/>
      <c r="G41" s="102" t="s">
        <v>44</v>
      </c>
      <c r="H41" s="103" t="s">
        <v>45</v>
      </c>
      <c r="I41" s="56"/>
      <c r="J41" s="104">
        <f>SUM(J32:J39)</f>
        <v>0</v>
      </c>
      <c r="K41" s="105"/>
      <c r="L41" s="3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3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38"/>
      <c r="D50" s="39" t="s">
        <v>46</v>
      </c>
      <c r="E50" s="40"/>
      <c r="F50" s="40"/>
      <c r="G50" s="39" t="s">
        <v>47</v>
      </c>
      <c r="H50" s="40"/>
      <c r="I50" s="40"/>
      <c r="J50" s="40"/>
      <c r="K50" s="40"/>
      <c r="L50" s="38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28"/>
      <c r="B61" s="29"/>
      <c r="C61" s="28"/>
      <c r="D61" s="41" t="s">
        <v>48</v>
      </c>
      <c r="E61" s="31"/>
      <c r="F61" s="106" t="s">
        <v>49</v>
      </c>
      <c r="G61" s="41" t="s">
        <v>48</v>
      </c>
      <c r="H61" s="31"/>
      <c r="I61" s="31"/>
      <c r="J61" s="107" t="s">
        <v>49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28"/>
      <c r="B65" s="29"/>
      <c r="C65" s="28"/>
      <c r="D65" s="39" t="s">
        <v>50</v>
      </c>
      <c r="E65" s="42"/>
      <c r="F65" s="42"/>
      <c r="G65" s="39" t="s">
        <v>51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28"/>
      <c r="B76" s="29"/>
      <c r="C76" s="28"/>
      <c r="D76" s="41" t="s">
        <v>48</v>
      </c>
      <c r="E76" s="31"/>
      <c r="F76" s="106" t="s">
        <v>49</v>
      </c>
      <c r="G76" s="41" t="s">
        <v>48</v>
      </c>
      <c r="H76" s="31"/>
      <c r="I76" s="31"/>
      <c r="J76" s="107" t="s">
        <v>49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" hidden="1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" hidden="1" customHeight="1">
      <c r="A82" s="28"/>
      <c r="B82" s="29"/>
      <c r="C82" s="20" t="s">
        <v>92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" hidden="1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hidden="1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hidden="1" customHeight="1">
      <c r="A85" s="28"/>
      <c r="B85" s="29"/>
      <c r="C85" s="28"/>
      <c r="D85" s="28"/>
      <c r="E85" s="223" t="str">
        <f>E7</f>
        <v>MS Komárov</v>
      </c>
      <c r="F85" s="224"/>
      <c r="G85" s="224"/>
      <c r="H85" s="224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hidden="1" customHeight="1">
      <c r="A86" s="28"/>
      <c r="B86" s="29"/>
      <c r="C86" s="25" t="s">
        <v>88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hidden="1" customHeight="1">
      <c r="A87" s="28"/>
      <c r="B87" s="29"/>
      <c r="C87" s="28"/>
      <c r="D87" s="28"/>
      <c r="E87" s="201" t="str">
        <f>E9</f>
        <v>1 - Základová konstrukce pro umístění měřícího kontejneru</v>
      </c>
      <c r="F87" s="225"/>
      <c r="G87" s="225"/>
      <c r="H87" s="225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" hidden="1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hidden="1" customHeight="1">
      <c r="A89" s="28"/>
      <c r="B89" s="29"/>
      <c r="C89" s="25" t="s">
        <v>19</v>
      </c>
      <c r="D89" s="28"/>
      <c r="E89" s="28"/>
      <c r="F89" s="23" t="str">
        <f>F12</f>
        <v xml:space="preserve"> </v>
      </c>
      <c r="G89" s="28"/>
      <c r="H89" s="28"/>
      <c r="I89" s="25" t="s">
        <v>21</v>
      </c>
      <c r="J89" s="51" t="str">
        <f>IF(J12="","",J12)</f>
        <v/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" hidden="1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15" hidden="1" customHeight="1">
      <c r="A91" s="28"/>
      <c r="B91" s="29"/>
      <c r="C91" s="25" t="s">
        <v>25</v>
      </c>
      <c r="D91" s="28"/>
      <c r="E91" s="28"/>
      <c r="F91" s="23" t="str">
        <f>E15</f>
        <v xml:space="preserve"> </v>
      </c>
      <c r="G91" s="28"/>
      <c r="H91" s="28"/>
      <c r="I91" s="25" t="s">
        <v>29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15" hidden="1" customHeight="1">
      <c r="A92" s="28"/>
      <c r="B92" s="29"/>
      <c r="C92" s="25" t="s">
        <v>28</v>
      </c>
      <c r="D92" s="28"/>
      <c r="E92" s="28"/>
      <c r="F92" s="23" t="str">
        <f>IF(E18="","",E18)</f>
        <v/>
      </c>
      <c r="G92" s="28"/>
      <c r="H92" s="28"/>
      <c r="I92" s="25" t="s">
        <v>31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hidden="1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hidden="1" customHeight="1">
      <c r="A94" s="28"/>
      <c r="B94" s="29"/>
      <c r="C94" s="108" t="s">
        <v>93</v>
      </c>
      <c r="D94" s="100"/>
      <c r="E94" s="100"/>
      <c r="F94" s="100"/>
      <c r="G94" s="100"/>
      <c r="H94" s="100"/>
      <c r="I94" s="100"/>
      <c r="J94" s="109" t="s">
        <v>94</v>
      </c>
      <c r="K94" s="100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hidden="1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5" hidden="1" customHeight="1">
      <c r="A96" s="28"/>
      <c r="B96" s="29"/>
      <c r="C96" s="110" t="s">
        <v>95</v>
      </c>
      <c r="D96" s="28"/>
      <c r="E96" s="28"/>
      <c r="F96" s="28"/>
      <c r="G96" s="28"/>
      <c r="H96" s="28"/>
      <c r="I96" s="28"/>
      <c r="J96" s="67">
        <f>J131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96</v>
      </c>
    </row>
    <row r="97" spans="1:31" s="9" customFormat="1" ht="24.9" hidden="1" customHeight="1">
      <c r="B97" s="111"/>
      <c r="D97" s="112" t="s">
        <v>97</v>
      </c>
      <c r="E97" s="113"/>
      <c r="F97" s="113"/>
      <c r="G97" s="113"/>
      <c r="H97" s="113"/>
      <c r="I97" s="113"/>
      <c r="J97" s="114">
        <f>J132</f>
        <v>0</v>
      </c>
      <c r="L97" s="111"/>
    </row>
    <row r="98" spans="1:31" s="10" customFormat="1" ht="19.95" hidden="1" customHeight="1">
      <c r="B98" s="115"/>
      <c r="D98" s="116" t="s">
        <v>98</v>
      </c>
      <c r="E98" s="117"/>
      <c r="F98" s="117"/>
      <c r="G98" s="117"/>
      <c r="H98" s="117"/>
      <c r="I98" s="117"/>
      <c r="J98" s="118">
        <f>J133</f>
        <v>0</v>
      </c>
      <c r="L98" s="115"/>
    </row>
    <row r="99" spans="1:31" s="10" customFormat="1" ht="19.95" hidden="1" customHeight="1">
      <c r="B99" s="115"/>
      <c r="D99" s="116" t="s">
        <v>99</v>
      </c>
      <c r="E99" s="117"/>
      <c r="F99" s="117"/>
      <c r="G99" s="117"/>
      <c r="H99" s="117"/>
      <c r="I99" s="117"/>
      <c r="J99" s="118">
        <f>J149</f>
        <v>0</v>
      </c>
      <c r="L99" s="115"/>
    </row>
    <row r="100" spans="1:31" s="10" customFormat="1" ht="19.95" hidden="1" customHeight="1">
      <c r="B100" s="115"/>
      <c r="D100" s="116" t="s">
        <v>100</v>
      </c>
      <c r="E100" s="117"/>
      <c r="F100" s="117"/>
      <c r="G100" s="117"/>
      <c r="H100" s="117"/>
      <c r="I100" s="117"/>
      <c r="J100" s="118">
        <f>J153</f>
        <v>0</v>
      </c>
      <c r="L100" s="115"/>
    </row>
    <row r="101" spans="1:31" s="10" customFormat="1" ht="19.95" hidden="1" customHeight="1">
      <c r="B101" s="115"/>
      <c r="D101" s="116" t="s">
        <v>101</v>
      </c>
      <c r="E101" s="117"/>
      <c r="F101" s="117"/>
      <c r="G101" s="117"/>
      <c r="H101" s="117"/>
      <c r="I101" s="117"/>
      <c r="J101" s="118">
        <f>J165</f>
        <v>0</v>
      </c>
      <c r="L101" s="115"/>
    </row>
    <row r="102" spans="1:31" s="10" customFormat="1" ht="19.95" hidden="1" customHeight="1">
      <c r="B102" s="115"/>
      <c r="D102" s="116" t="s">
        <v>102</v>
      </c>
      <c r="E102" s="117"/>
      <c r="F102" s="117"/>
      <c r="G102" s="117"/>
      <c r="H102" s="117"/>
      <c r="I102" s="117"/>
      <c r="J102" s="118">
        <f>J168</f>
        <v>0</v>
      </c>
      <c r="L102" s="115"/>
    </row>
    <row r="103" spans="1:31" s="10" customFormat="1" ht="19.95" hidden="1" customHeight="1">
      <c r="B103" s="115"/>
      <c r="D103" s="116" t="s">
        <v>103</v>
      </c>
      <c r="E103" s="117"/>
      <c r="F103" s="117"/>
      <c r="G103" s="117"/>
      <c r="H103" s="117"/>
      <c r="I103" s="117"/>
      <c r="J103" s="118">
        <f>J180</f>
        <v>0</v>
      </c>
      <c r="L103" s="115"/>
    </row>
    <row r="104" spans="1:31" s="10" customFormat="1" ht="19.95" hidden="1" customHeight="1">
      <c r="B104" s="115"/>
      <c r="D104" s="116" t="s">
        <v>104</v>
      </c>
      <c r="E104" s="117"/>
      <c r="F104" s="117"/>
      <c r="G104" s="117"/>
      <c r="H104" s="117"/>
      <c r="I104" s="117"/>
      <c r="J104" s="118">
        <f>J187</f>
        <v>0</v>
      </c>
      <c r="L104" s="115"/>
    </row>
    <row r="105" spans="1:31" s="9" customFormat="1" ht="24.9" hidden="1" customHeight="1">
      <c r="B105" s="111"/>
      <c r="D105" s="112" t="s">
        <v>105</v>
      </c>
      <c r="E105" s="113"/>
      <c r="F105" s="113"/>
      <c r="G105" s="113"/>
      <c r="H105" s="113"/>
      <c r="I105" s="113"/>
      <c r="J105" s="114">
        <f>J189</f>
        <v>0</v>
      </c>
      <c r="L105" s="111"/>
    </row>
    <row r="106" spans="1:31" s="10" customFormat="1" ht="19.95" hidden="1" customHeight="1">
      <c r="B106" s="115"/>
      <c r="D106" s="116" t="s">
        <v>106</v>
      </c>
      <c r="E106" s="117"/>
      <c r="F106" s="117"/>
      <c r="G106" s="117"/>
      <c r="H106" s="117"/>
      <c r="I106" s="117"/>
      <c r="J106" s="118">
        <f>J190</f>
        <v>0</v>
      </c>
      <c r="L106" s="115"/>
    </row>
    <row r="107" spans="1:31" s="10" customFormat="1" ht="19.95" hidden="1" customHeight="1">
      <c r="B107" s="115"/>
      <c r="D107" s="116" t="s">
        <v>107</v>
      </c>
      <c r="E107" s="117"/>
      <c r="F107" s="117"/>
      <c r="G107" s="117"/>
      <c r="H107" s="117"/>
      <c r="I107" s="117"/>
      <c r="J107" s="118">
        <f>J205</f>
        <v>0</v>
      </c>
      <c r="L107" s="115"/>
    </row>
    <row r="108" spans="1:31" s="2" customFormat="1" ht="21.75" hidden="1" customHeight="1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6.9" hidden="1" customHeight="1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29.25" hidden="1" customHeight="1">
      <c r="A110" s="28"/>
      <c r="B110" s="29"/>
      <c r="C110" s="110" t="s">
        <v>108</v>
      </c>
      <c r="D110" s="28"/>
      <c r="E110" s="28"/>
      <c r="F110" s="28"/>
      <c r="G110" s="28"/>
      <c r="H110" s="28"/>
      <c r="I110" s="28"/>
      <c r="J110" s="119">
        <v>0</v>
      </c>
      <c r="K110" s="28"/>
      <c r="L110" s="38"/>
      <c r="N110" s="120" t="s">
        <v>37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8" hidden="1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29.25" hidden="1" customHeight="1">
      <c r="A112" s="28"/>
      <c r="B112" s="29"/>
      <c r="C112" s="121" t="s">
        <v>109</v>
      </c>
      <c r="D112" s="100"/>
      <c r="E112" s="100"/>
      <c r="F112" s="100"/>
      <c r="G112" s="100"/>
      <c r="H112" s="100"/>
      <c r="I112" s="100"/>
      <c r="J112" s="122">
        <f>ROUND(J96+J110,0)</f>
        <v>0</v>
      </c>
      <c r="K112" s="100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6.9" hidden="1" customHeight="1">
      <c r="A113" s="28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hidden="1"/>
    <row r="115" spans="1:31" hidden="1"/>
    <row r="116" spans="1:31" hidden="1"/>
    <row r="117" spans="1:31" s="2" customFormat="1" ht="6.9" customHeight="1">
      <c r="A117" s="28"/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24.9" customHeight="1">
      <c r="A118" s="28"/>
      <c r="B118" s="29"/>
      <c r="C118" s="20" t="s">
        <v>110</v>
      </c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6.9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12" customHeight="1">
      <c r="A120" s="28"/>
      <c r="B120" s="29"/>
      <c r="C120" s="25" t="s">
        <v>14</v>
      </c>
      <c r="D120" s="28"/>
      <c r="E120" s="28"/>
      <c r="F120" s="28"/>
      <c r="G120" s="28"/>
      <c r="H120" s="28"/>
      <c r="I120" s="28"/>
      <c r="J120" s="28"/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6.5" customHeight="1">
      <c r="A121" s="28"/>
      <c r="B121" s="29"/>
      <c r="C121" s="28"/>
      <c r="D121" s="28"/>
      <c r="E121" s="223" t="str">
        <f>E7</f>
        <v>MS Komárov</v>
      </c>
      <c r="F121" s="224"/>
      <c r="G121" s="224"/>
      <c r="H121" s="224"/>
      <c r="I121" s="28"/>
      <c r="J121" s="28"/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12" customHeight="1">
      <c r="A122" s="28"/>
      <c r="B122" s="29"/>
      <c r="C122" s="25" t="s">
        <v>88</v>
      </c>
      <c r="D122" s="28"/>
      <c r="E122" s="28"/>
      <c r="F122" s="28"/>
      <c r="G122" s="28"/>
      <c r="H122" s="28"/>
      <c r="I122" s="28"/>
      <c r="J122" s="28"/>
      <c r="K122" s="28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2" customFormat="1" ht="16.5" customHeight="1">
      <c r="A123" s="28"/>
      <c r="B123" s="29"/>
      <c r="C123" s="28"/>
      <c r="D123" s="28"/>
      <c r="E123" s="201" t="str">
        <f>E9</f>
        <v>1 - Základová konstrukce pro umístění měřícího kontejneru</v>
      </c>
      <c r="F123" s="225"/>
      <c r="G123" s="225"/>
      <c r="H123" s="225"/>
      <c r="I123" s="28"/>
      <c r="J123" s="28"/>
      <c r="K123" s="28"/>
      <c r="L123" s="3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2" customFormat="1" ht="6.9" customHeight="1">
      <c r="A124" s="28"/>
      <c r="B124" s="29"/>
      <c r="C124" s="28"/>
      <c r="D124" s="28"/>
      <c r="E124" s="28"/>
      <c r="F124" s="28"/>
      <c r="G124" s="28"/>
      <c r="H124" s="28"/>
      <c r="I124" s="28"/>
      <c r="J124" s="28"/>
      <c r="K124" s="28"/>
      <c r="L124" s="3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2" customFormat="1" ht="12" customHeight="1">
      <c r="A125" s="28"/>
      <c r="B125" s="29"/>
      <c r="C125" s="25" t="s">
        <v>19</v>
      </c>
      <c r="D125" s="28"/>
      <c r="E125" s="28"/>
      <c r="F125" s="23" t="str">
        <f>F12</f>
        <v xml:space="preserve"> </v>
      </c>
      <c r="G125" s="28"/>
      <c r="H125" s="28"/>
      <c r="I125" s="25" t="s">
        <v>21</v>
      </c>
      <c r="J125" s="51" t="str">
        <f>IF(J12="","",J12)</f>
        <v/>
      </c>
      <c r="K125" s="28"/>
      <c r="L125" s="3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2" customFormat="1" ht="6.9" customHeight="1">
      <c r="A126" s="28"/>
      <c r="B126" s="29"/>
      <c r="C126" s="28"/>
      <c r="D126" s="28"/>
      <c r="E126" s="28"/>
      <c r="F126" s="28"/>
      <c r="G126" s="28"/>
      <c r="H126" s="28"/>
      <c r="I126" s="28"/>
      <c r="J126" s="28"/>
      <c r="K126" s="28"/>
      <c r="L126" s="3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2" customFormat="1" ht="15.15" customHeight="1">
      <c r="A127" s="28"/>
      <c r="B127" s="29"/>
      <c r="C127" s="25" t="s">
        <v>25</v>
      </c>
      <c r="D127" s="28"/>
      <c r="E127" s="28"/>
      <c r="F127" s="23" t="str">
        <f>E15</f>
        <v xml:space="preserve"> </v>
      </c>
      <c r="G127" s="28"/>
      <c r="H127" s="28"/>
      <c r="I127" s="25" t="s">
        <v>29</v>
      </c>
      <c r="J127" s="26" t="str">
        <f>E21</f>
        <v xml:space="preserve"> </v>
      </c>
      <c r="K127" s="28"/>
      <c r="L127" s="3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2" customFormat="1" ht="15.15" customHeight="1">
      <c r="A128" s="28"/>
      <c r="B128" s="29"/>
      <c r="C128" s="25" t="s">
        <v>28</v>
      </c>
      <c r="D128" s="28"/>
      <c r="E128" s="28"/>
      <c r="F128" s="23" t="str">
        <f>IF(E18="","",E18)</f>
        <v/>
      </c>
      <c r="G128" s="28"/>
      <c r="H128" s="28"/>
      <c r="I128" s="25" t="s">
        <v>31</v>
      </c>
      <c r="J128" s="26" t="str">
        <f>E24</f>
        <v xml:space="preserve"> </v>
      </c>
      <c r="K128" s="28"/>
      <c r="L128" s="3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65" s="2" customFormat="1" ht="10.35" customHeight="1">
      <c r="A129" s="28"/>
      <c r="B129" s="29"/>
      <c r="C129" s="28"/>
      <c r="D129" s="28"/>
      <c r="E129" s="28"/>
      <c r="F129" s="28"/>
      <c r="G129" s="28"/>
      <c r="H129" s="28"/>
      <c r="I129" s="28"/>
      <c r="J129" s="28"/>
      <c r="K129" s="28"/>
      <c r="L129" s="3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65" s="11" customFormat="1" ht="29.25" customHeight="1">
      <c r="A130" s="123"/>
      <c r="B130" s="124"/>
      <c r="C130" s="125" t="s">
        <v>111</v>
      </c>
      <c r="D130" s="126" t="s">
        <v>58</v>
      </c>
      <c r="E130" s="126" t="s">
        <v>54</v>
      </c>
      <c r="F130" s="126" t="s">
        <v>55</v>
      </c>
      <c r="G130" s="126" t="s">
        <v>112</v>
      </c>
      <c r="H130" s="126" t="s">
        <v>113</v>
      </c>
      <c r="I130" s="126" t="s">
        <v>114</v>
      </c>
      <c r="J130" s="127" t="s">
        <v>94</v>
      </c>
      <c r="K130" s="128" t="s">
        <v>115</v>
      </c>
      <c r="L130" s="129"/>
      <c r="M130" s="58" t="s">
        <v>1</v>
      </c>
      <c r="N130" s="59" t="s">
        <v>37</v>
      </c>
      <c r="O130" s="59" t="s">
        <v>116</v>
      </c>
      <c r="P130" s="59" t="s">
        <v>117</v>
      </c>
      <c r="Q130" s="59" t="s">
        <v>118</v>
      </c>
      <c r="R130" s="59" t="s">
        <v>119</v>
      </c>
      <c r="S130" s="59" t="s">
        <v>120</v>
      </c>
      <c r="T130" s="60" t="s">
        <v>121</v>
      </c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</row>
    <row r="131" spans="1:65" s="2" customFormat="1" ht="22.95" customHeight="1">
      <c r="A131" s="28"/>
      <c r="B131" s="29"/>
      <c r="C131" s="65" t="s">
        <v>122</v>
      </c>
      <c r="D131" s="28"/>
      <c r="E131" s="28"/>
      <c r="F131" s="28"/>
      <c r="G131" s="28"/>
      <c r="H131" s="28"/>
      <c r="I131" s="28"/>
      <c r="J131" s="130">
        <f>BK131</f>
        <v>0</v>
      </c>
      <c r="K131" s="28"/>
      <c r="L131" s="29"/>
      <c r="M131" s="61"/>
      <c r="N131" s="52"/>
      <c r="O131" s="62"/>
      <c r="P131" s="131">
        <f>P132+P189</f>
        <v>226.4016</v>
      </c>
      <c r="Q131" s="62"/>
      <c r="R131" s="131">
        <f>R132+R189</f>
        <v>29.636062099999997</v>
      </c>
      <c r="S131" s="62"/>
      <c r="T131" s="132">
        <f>T132+T189</f>
        <v>0.10450000000000001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T131" s="16" t="s">
        <v>72</v>
      </c>
      <c r="AU131" s="16" t="s">
        <v>96</v>
      </c>
      <c r="BK131" s="133">
        <f>BK132+BK189</f>
        <v>0</v>
      </c>
    </row>
    <row r="132" spans="1:65" s="12" customFormat="1" ht="25.95" customHeight="1">
      <c r="B132" s="134"/>
      <c r="D132" s="135" t="s">
        <v>72</v>
      </c>
      <c r="E132" s="136" t="s">
        <v>123</v>
      </c>
      <c r="F132" s="136" t="s">
        <v>124</v>
      </c>
      <c r="J132" s="137">
        <f>BK132</f>
        <v>0</v>
      </c>
      <c r="L132" s="134"/>
      <c r="M132" s="138"/>
      <c r="N132" s="139"/>
      <c r="O132" s="139"/>
      <c r="P132" s="140">
        <f>P133+P149+P153+P165+P168+P180+P187</f>
        <v>218.00878</v>
      </c>
      <c r="Q132" s="139"/>
      <c r="R132" s="140">
        <f>R133+R149+R153+R165+R168+R180+R187</f>
        <v>22.500111099999998</v>
      </c>
      <c r="S132" s="139"/>
      <c r="T132" s="141">
        <f>T133+T149+T153+T165+T168+T180+T187</f>
        <v>0.10450000000000001</v>
      </c>
      <c r="AR132" s="135" t="s">
        <v>18</v>
      </c>
      <c r="AT132" s="142" t="s">
        <v>72</v>
      </c>
      <c r="AU132" s="142" t="s">
        <v>73</v>
      </c>
      <c r="AY132" s="135" t="s">
        <v>125</v>
      </c>
      <c r="BK132" s="143">
        <f>BK133+BK149+BK153+BK165+BK168+BK180+BK187</f>
        <v>0</v>
      </c>
    </row>
    <row r="133" spans="1:65" s="12" customFormat="1" ht="22.95" customHeight="1">
      <c r="B133" s="134"/>
      <c r="D133" s="135" t="s">
        <v>72</v>
      </c>
      <c r="E133" s="144" t="s">
        <v>18</v>
      </c>
      <c r="F133" s="144" t="s">
        <v>126</v>
      </c>
      <c r="J133" s="145">
        <f>BK133</f>
        <v>0</v>
      </c>
      <c r="L133" s="134"/>
      <c r="M133" s="138"/>
      <c r="N133" s="139"/>
      <c r="O133" s="139"/>
      <c r="P133" s="140">
        <f>SUM(P134:P148)</f>
        <v>37.135899999999999</v>
      </c>
      <c r="Q133" s="139"/>
      <c r="R133" s="140">
        <f>SUM(R134:R148)</f>
        <v>0</v>
      </c>
      <c r="S133" s="139"/>
      <c r="T133" s="141">
        <f>SUM(T134:T148)</f>
        <v>0</v>
      </c>
      <c r="AR133" s="135" t="s">
        <v>18</v>
      </c>
      <c r="AT133" s="142" t="s">
        <v>72</v>
      </c>
      <c r="AU133" s="142" t="s">
        <v>18</v>
      </c>
      <c r="AY133" s="135" t="s">
        <v>125</v>
      </c>
      <c r="BK133" s="143">
        <f>SUM(BK134:BK148)</f>
        <v>0</v>
      </c>
    </row>
    <row r="134" spans="1:65" s="2" customFormat="1" ht="24.15" customHeight="1">
      <c r="A134" s="28"/>
      <c r="B134" s="146"/>
      <c r="C134" s="147" t="s">
        <v>18</v>
      </c>
      <c r="D134" s="147" t="s">
        <v>127</v>
      </c>
      <c r="E134" s="148" t="s">
        <v>128</v>
      </c>
      <c r="F134" s="149" t="s">
        <v>129</v>
      </c>
      <c r="G134" s="150" t="s">
        <v>130</v>
      </c>
      <c r="H134" s="151">
        <v>12</v>
      </c>
      <c r="I134" s="151"/>
      <c r="J134" s="151">
        <f>ROUND(I134*H134,1)</f>
        <v>0</v>
      </c>
      <c r="K134" s="152"/>
      <c r="L134" s="29"/>
      <c r="M134" s="153" t="s">
        <v>1</v>
      </c>
      <c r="N134" s="154" t="s">
        <v>38</v>
      </c>
      <c r="O134" s="155">
        <v>7.5999999999999998E-2</v>
      </c>
      <c r="P134" s="155">
        <f>O134*H134</f>
        <v>0.91199999999999992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57" t="s">
        <v>131</v>
      </c>
      <c r="AT134" s="157" t="s">
        <v>127</v>
      </c>
      <c r="AU134" s="157" t="s">
        <v>81</v>
      </c>
      <c r="AY134" s="16" t="s">
        <v>125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6" t="s">
        <v>18</v>
      </c>
      <c r="BK134" s="158">
        <f>ROUND(I134*H134,1)</f>
        <v>0</v>
      </c>
      <c r="BL134" s="16" t="s">
        <v>131</v>
      </c>
      <c r="BM134" s="157" t="s">
        <v>132</v>
      </c>
    </row>
    <row r="135" spans="1:65" s="2" customFormat="1" ht="33" customHeight="1">
      <c r="A135" s="28"/>
      <c r="B135" s="146"/>
      <c r="C135" s="147" t="s">
        <v>81</v>
      </c>
      <c r="D135" s="147" t="s">
        <v>127</v>
      </c>
      <c r="E135" s="148" t="s">
        <v>133</v>
      </c>
      <c r="F135" s="149" t="s">
        <v>134</v>
      </c>
      <c r="G135" s="150" t="s">
        <v>135</v>
      </c>
      <c r="H135" s="151">
        <v>5.29</v>
      </c>
      <c r="I135" s="151"/>
      <c r="J135" s="151">
        <f>ROUND(I135*H135,1)</f>
        <v>0</v>
      </c>
      <c r="K135" s="152"/>
      <c r="L135" s="29"/>
      <c r="M135" s="153" t="s">
        <v>1</v>
      </c>
      <c r="N135" s="154" t="s">
        <v>38</v>
      </c>
      <c r="O135" s="155">
        <v>4.4930000000000003</v>
      </c>
      <c r="P135" s="155">
        <f>O135*H135</f>
        <v>23.767970000000002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7" t="s">
        <v>131</v>
      </c>
      <c r="AT135" s="157" t="s">
        <v>127</v>
      </c>
      <c r="AU135" s="157" t="s">
        <v>81</v>
      </c>
      <c r="AY135" s="16" t="s">
        <v>125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6" t="s">
        <v>18</v>
      </c>
      <c r="BK135" s="158">
        <f>ROUND(I135*H135,1)</f>
        <v>0</v>
      </c>
      <c r="BL135" s="16" t="s">
        <v>131</v>
      </c>
      <c r="BM135" s="157" t="s">
        <v>136</v>
      </c>
    </row>
    <row r="136" spans="1:65" s="13" customFormat="1" ht="20.399999999999999">
      <c r="B136" s="159"/>
      <c r="D136" s="160" t="s">
        <v>137</v>
      </c>
      <c r="E136" s="161" t="s">
        <v>1</v>
      </c>
      <c r="F136" s="162" t="s">
        <v>138</v>
      </c>
      <c r="H136" s="163">
        <v>5.29</v>
      </c>
      <c r="L136" s="159"/>
      <c r="M136" s="164"/>
      <c r="N136" s="165"/>
      <c r="O136" s="165"/>
      <c r="P136" s="165"/>
      <c r="Q136" s="165"/>
      <c r="R136" s="165"/>
      <c r="S136" s="165"/>
      <c r="T136" s="166"/>
      <c r="AT136" s="161" t="s">
        <v>137</v>
      </c>
      <c r="AU136" s="161" t="s">
        <v>81</v>
      </c>
      <c r="AV136" s="13" t="s">
        <v>81</v>
      </c>
      <c r="AW136" s="13" t="s">
        <v>30</v>
      </c>
      <c r="AX136" s="13" t="s">
        <v>18</v>
      </c>
      <c r="AY136" s="161" t="s">
        <v>125</v>
      </c>
    </row>
    <row r="137" spans="1:65" s="2" customFormat="1" ht="37.950000000000003" customHeight="1">
      <c r="A137" s="28"/>
      <c r="B137" s="146"/>
      <c r="C137" s="147" t="s">
        <v>84</v>
      </c>
      <c r="D137" s="147" t="s">
        <v>127</v>
      </c>
      <c r="E137" s="148" t="s">
        <v>139</v>
      </c>
      <c r="F137" s="149" t="s">
        <v>140</v>
      </c>
      <c r="G137" s="150" t="s">
        <v>135</v>
      </c>
      <c r="H137" s="151">
        <v>2.4</v>
      </c>
      <c r="I137" s="151"/>
      <c r="J137" s="151">
        <f>ROUND(I137*H137,1)</f>
        <v>0</v>
      </c>
      <c r="K137" s="152"/>
      <c r="L137" s="29"/>
      <c r="M137" s="153" t="s">
        <v>1</v>
      </c>
      <c r="N137" s="154" t="s">
        <v>38</v>
      </c>
      <c r="O137" s="155">
        <v>0.41099999999999998</v>
      </c>
      <c r="P137" s="155">
        <f>O137*H137</f>
        <v>0.98639999999999994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7" t="s">
        <v>131</v>
      </c>
      <c r="AT137" s="157" t="s">
        <v>127</v>
      </c>
      <c r="AU137" s="157" t="s">
        <v>81</v>
      </c>
      <c r="AY137" s="16" t="s">
        <v>125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6" t="s">
        <v>18</v>
      </c>
      <c r="BK137" s="158">
        <f>ROUND(I137*H137,1)</f>
        <v>0</v>
      </c>
      <c r="BL137" s="16" t="s">
        <v>131</v>
      </c>
      <c r="BM137" s="157" t="s">
        <v>141</v>
      </c>
    </row>
    <row r="138" spans="1:65" s="13" customFormat="1" ht="20.399999999999999">
      <c r="B138" s="159"/>
      <c r="D138" s="160" t="s">
        <v>137</v>
      </c>
      <c r="E138" s="161" t="s">
        <v>1</v>
      </c>
      <c r="F138" s="162" t="s">
        <v>142</v>
      </c>
      <c r="H138" s="163">
        <v>1.2</v>
      </c>
      <c r="L138" s="159"/>
      <c r="M138" s="164"/>
      <c r="N138" s="165"/>
      <c r="O138" s="165"/>
      <c r="P138" s="165"/>
      <c r="Q138" s="165"/>
      <c r="R138" s="165"/>
      <c r="S138" s="165"/>
      <c r="T138" s="166"/>
      <c r="AT138" s="161" t="s">
        <v>137</v>
      </c>
      <c r="AU138" s="161" t="s">
        <v>81</v>
      </c>
      <c r="AV138" s="13" t="s">
        <v>81</v>
      </c>
      <c r="AW138" s="13" t="s">
        <v>30</v>
      </c>
      <c r="AX138" s="13" t="s">
        <v>73</v>
      </c>
      <c r="AY138" s="161" t="s">
        <v>125</v>
      </c>
    </row>
    <row r="139" spans="1:65" s="13" customFormat="1">
      <c r="B139" s="159"/>
      <c r="D139" s="160" t="s">
        <v>137</v>
      </c>
      <c r="E139" s="161" t="s">
        <v>1</v>
      </c>
      <c r="F139" s="162" t="s">
        <v>143</v>
      </c>
      <c r="H139" s="163">
        <v>1.2</v>
      </c>
      <c r="L139" s="159"/>
      <c r="M139" s="164"/>
      <c r="N139" s="165"/>
      <c r="O139" s="165"/>
      <c r="P139" s="165"/>
      <c r="Q139" s="165"/>
      <c r="R139" s="165"/>
      <c r="S139" s="165"/>
      <c r="T139" s="166"/>
      <c r="AT139" s="161" t="s">
        <v>137</v>
      </c>
      <c r="AU139" s="161" t="s">
        <v>81</v>
      </c>
      <c r="AV139" s="13" t="s">
        <v>81</v>
      </c>
      <c r="AW139" s="13" t="s">
        <v>30</v>
      </c>
      <c r="AX139" s="13" t="s">
        <v>73</v>
      </c>
      <c r="AY139" s="161" t="s">
        <v>125</v>
      </c>
    </row>
    <row r="140" spans="1:65" s="14" customFormat="1">
      <c r="B140" s="167"/>
      <c r="D140" s="160" t="s">
        <v>137</v>
      </c>
      <c r="E140" s="168" t="s">
        <v>1</v>
      </c>
      <c r="F140" s="169" t="s">
        <v>144</v>
      </c>
      <c r="H140" s="170">
        <v>2.4</v>
      </c>
      <c r="L140" s="167"/>
      <c r="M140" s="171"/>
      <c r="N140" s="172"/>
      <c r="O140" s="172"/>
      <c r="P140" s="172"/>
      <c r="Q140" s="172"/>
      <c r="R140" s="172"/>
      <c r="S140" s="172"/>
      <c r="T140" s="173"/>
      <c r="AT140" s="168" t="s">
        <v>137</v>
      </c>
      <c r="AU140" s="168" t="s">
        <v>81</v>
      </c>
      <c r="AV140" s="14" t="s">
        <v>131</v>
      </c>
      <c r="AW140" s="14" t="s">
        <v>30</v>
      </c>
      <c r="AX140" s="14" t="s">
        <v>18</v>
      </c>
      <c r="AY140" s="168" t="s">
        <v>125</v>
      </c>
    </row>
    <row r="141" spans="1:65" s="2" customFormat="1" ht="37.950000000000003" customHeight="1">
      <c r="A141" s="28"/>
      <c r="B141" s="146"/>
      <c r="C141" s="147" t="s">
        <v>131</v>
      </c>
      <c r="D141" s="147" t="s">
        <v>127</v>
      </c>
      <c r="E141" s="148" t="s">
        <v>145</v>
      </c>
      <c r="F141" s="149" t="s">
        <v>146</v>
      </c>
      <c r="G141" s="150" t="s">
        <v>135</v>
      </c>
      <c r="H141" s="151">
        <v>5.29</v>
      </c>
      <c r="I141" s="151"/>
      <c r="J141" s="151">
        <f>ROUND(I141*H141,1)</f>
        <v>0</v>
      </c>
      <c r="K141" s="152"/>
      <c r="L141" s="29"/>
      <c r="M141" s="153" t="s">
        <v>1</v>
      </c>
      <c r="N141" s="154" t="s">
        <v>38</v>
      </c>
      <c r="O141" s="155">
        <v>8.6999999999999994E-2</v>
      </c>
      <c r="P141" s="155">
        <f>O141*H141</f>
        <v>0.46022999999999997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57" t="s">
        <v>131</v>
      </c>
      <c r="AT141" s="157" t="s">
        <v>127</v>
      </c>
      <c r="AU141" s="157" t="s">
        <v>81</v>
      </c>
      <c r="AY141" s="16" t="s">
        <v>125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6" t="s">
        <v>18</v>
      </c>
      <c r="BK141" s="158">
        <f>ROUND(I141*H141,1)</f>
        <v>0</v>
      </c>
      <c r="BL141" s="16" t="s">
        <v>131</v>
      </c>
      <c r="BM141" s="157" t="s">
        <v>147</v>
      </c>
    </row>
    <row r="142" spans="1:65" s="13" customFormat="1">
      <c r="B142" s="159"/>
      <c r="D142" s="160" t="s">
        <v>137</v>
      </c>
      <c r="E142" s="161" t="s">
        <v>1</v>
      </c>
      <c r="F142" s="162" t="s">
        <v>148</v>
      </c>
      <c r="H142" s="163">
        <v>5.29</v>
      </c>
      <c r="L142" s="159"/>
      <c r="M142" s="164"/>
      <c r="N142" s="165"/>
      <c r="O142" s="165"/>
      <c r="P142" s="165"/>
      <c r="Q142" s="165"/>
      <c r="R142" s="165"/>
      <c r="S142" s="165"/>
      <c r="T142" s="166"/>
      <c r="AT142" s="161" t="s">
        <v>137</v>
      </c>
      <c r="AU142" s="161" t="s">
        <v>81</v>
      </c>
      <c r="AV142" s="13" t="s">
        <v>81</v>
      </c>
      <c r="AW142" s="13" t="s">
        <v>30</v>
      </c>
      <c r="AX142" s="13" t="s">
        <v>18</v>
      </c>
      <c r="AY142" s="161" t="s">
        <v>125</v>
      </c>
    </row>
    <row r="143" spans="1:65" s="2" customFormat="1" ht="37.950000000000003" customHeight="1">
      <c r="A143" s="28"/>
      <c r="B143" s="146"/>
      <c r="C143" s="147" t="s">
        <v>149</v>
      </c>
      <c r="D143" s="147" t="s">
        <v>127</v>
      </c>
      <c r="E143" s="148" t="s">
        <v>150</v>
      </c>
      <c r="F143" s="149" t="s">
        <v>151</v>
      </c>
      <c r="G143" s="150" t="s">
        <v>135</v>
      </c>
      <c r="H143" s="151">
        <v>52.9</v>
      </c>
      <c r="I143" s="151"/>
      <c r="J143" s="151">
        <f>ROUND(I143*H143,1)</f>
        <v>0</v>
      </c>
      <c r="K143" s="152"/>
      <c r="L143" s="29"/>
      <c r="M143" s="153" t="s">
        <v>1</v>
      </c>
      <c r="N143" s="154" t="s">
        <v>38</v>
      </c>
      <c r="O143" s="155">
        <v>5.0000000000000001E-3</v>
      </c>
      <c r="P143" s="155">
        <f>O143*H143</f>
        <v>0.26450000000000001</v>
      </c>
      <c r="Q143" s="155">
        <v>0</v>
      </c>
      <c r="R143" s="155">
        <f>Q143*H143</f>
        <v>0</v>
      </c>
      <c r="S143" s="155">
        <v>0</v>
      </c>
      <c r="T143" s="156">
        <f>S143*H143</f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57" t="s">
        <v>131</v>
      </c>
      <c r="AT143" s="157" t="s">
        <v>127</v>
      </c>
      <c r="AU143" s="157" t="s">
        <v>81</v>
      </c>
      <c r="AY143" s="16" t="s">
        <v>125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6" t="s">
        <v>18</v>
      </c>
      <c r="BK143" s="158">
        <f>ROUND(I143*H143,1)</f>
        <v>0</v>
      </c>
      <c r="BL143" s="16" t="s">
        <v>131</v>
      </c>
      <c r="BM143" s="157" t="s">
        <v>152</v>
      </c>
    </row>
    <row r="144" spans="1:65" s="13" customFormat="1">
      <c r="B144" s="159"/>
      <c r="D144" s="160" t="s">
        <v>137</v>
      </c>
      <c r="F144" s="162" t="s">
        <v>153</v>
      </c>
      <c r="H144" s="163">
        <v>52.9</v>
      </c>
      <c r="L144" s="159"/>
      <c r="M144" s="164"/>
      <c r="N144" s="165"/>
      <c r="O144" s="165"/>
      <c r="P144" s="165"/>
      <c r="Q144" s="165"/>
      <c r="R144" s="165"/>
      <c r="S144" s="165"/>
      <c r="T144" s="166"/>
      <c r="AT144" s="161" t="s">
        <v>137</v>
      </c>
      <c r="AU144" s="161" t="s">
        <v>81</v>
      </c>
      <c r="AV144" s="13" t="s">
        <v>81</v>
      </c>
      <c r="AW144" s="13" t="s">
        <v>3</v>
      </c>
      <c r="AX144" s="13" t="s">
        <v>18</v>
      </c>
      <c r="AY144" s="161" t="s">
        <v>125</v>
      </c>
    </row>
    <row r="145" spans="1:65" s="2" customFormat="1" ht="24.15" customHeight="1">
      <c r="A145" s="28"/>
      <c r="B145" s="146"/>
      <c r="C145" s="147" t="s">
        <v>154</v>
      </c>
      <c r="D145" s="147" t="s">
        <v>127</v>
      </c>
      <c r="E145" s="148" t="s">
        <v>155</v>
      </c>
      <c r="F145" s="149" t="s">
        <v>156</v>
      </c>
      <c r="G145" s="150" t="s">
        <v>135</v>
      </c>
      <c r="H145" s="151">
        <v>2.4</v>
      </c>
      <c r="I145" s="151"/>
      <c r="J145" s="151">
        <f>ROUND(I145*H145,1)</f>
        <v>0</v>
      </c>
      <c r="K145" s="152"/>
      <c r="L145" s="29"/>
      <c r="M145" s="153" t="s">
        <v>1</v>
      </c>
      <c r="N145" s="154" t="s">
        <v>38</v>
      </c>
      <c r="O145" s="155">
        <v>1.137</v>
      </c>
      <c r="P145" s="155">
        <f>O145*H145</f>
        <v>2.7288000000000001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7" t="s">
        <v>131</v>
      </c>
      <c r="AT145" s="157" t="s">
        <v>127</v>
      </c>
      <c r="AU145" s="157" t="s">
        <v>81</v>
      </c>
      <c r="AY145" s="16" t="s">
        <v>125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6" t="s">
        <v>18</v>
      </c>
      <c r="BK145" s="158">
        <f>ROUND(I145*H145,1)</f>
        <v>0</v>
      </c>
      <c r="BL145" s="16" t="s">
        <v>131</v>
      </c>
      <c r="BM145" s="157" t="s">
        <v>157</v>
      </c>
    </row>
    <row r="146" spans="1:65" s="2" customFormat="1" ht="33" customHeight="1">
      <c r="A146" s="28"/>
      <c r="B146" s="146"/>
      <c r="C146" s="147" t="s">
        <v>158</v>
      </c>
      <c r="D146" s="147" t="s">
        <v>127</v>
      </c>
      <c r="E146" s="148" t="s">
        <v>159</v>
      </c>
      <c r="F146" s="149" t="s">
        <v>160</v>
      </c>
      <c r="G146" s="150" t="s">
        <v>161</v>
      </c>
      <c r="H146" s="151">
        <v>10.58</v>
      </c>
      <c r="I146" s="151"/>
      <c r="J146" s="151">
        <f>ROUND(I146*H146,1)</f>
        <v>0</v>
      </c>
      <c r="K146" s="152"/>
      <c r="L146" s="29"/>
      <c r="M146" s="153" t="s">
        <v>1</v>
      </c>
      <c r="N146" s="154" t="s">
        <v>38</v>
      </c>
      <c r="O146" s="155">
        <v>0</v>
      </c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57" t="s">
        <v>131</v>
      </c>
      <c r="AT146" s="157" t="s">
        <v>127</v>
      </c>
      <c r="AU146" s="157" t="s">
        <v>81</v>
      </c>
      <c r="AY146" s="16" t="s">
        <v>125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6" t="s">
        <v>18</v>
      </c>
      <c r="BK146" s="158">
        <f>ROUND(I146*H146,1)</f>
        <v>0</v>
      </c>
      <c r="BL146" s="16" t="s">
        <v>131</v>
      </c>
      <c r="BM146" s="157" t="s">
        <v>162</v>
      </c>
    </row>
    <row r="147" spans="1:65" s="13" customFormat="1">
      <c r="B147" s="159"/>
      <c r="D147" s="160" t="s">
        <v>137</v>
      </c>
      <c r="F147" s="162" t="s">
        <v>163</v>
      </c>
      <c r="H147" s="163">
        <v>10.58</v>
      </c>
      <c r="L147" s="159"/>
      <c r="M147" s="164"/>
      <c r="N147" s="165"/>
      <c r="O147" s="165"/>
      <c r="P147" s="165"/>
      <c r="Q147" s="165"/>
      <c r="R147" s="165"/>
      <c r="S147" s="165"/>
      <c r="T147" s="166"/>
      <c r="AT147" s="161" t="s">
        <v>137</v>
      </c>
      <c r="AU147" s="161" t="s">
        <v>81</v>
      </c>
      <c r="AV147" s="13" t="s">
        <v>81</v>
      </c>
      <c r="AW147" s="13" t="s">
        <v>3</v>
      </c>
      <c r="AX147" s="13" t="s">
        <v>18</v>
      </c>
      <c r="AY147" s="161" t="s">
        <v>125</v>
      </c>
    </row>
    <row r="148" spans="1:65" s="2" customFormat="1" ht="33" customHeight="1">
      <c r="A148" s="28"/>
      <c r="B148" s="146"/>
      <c r="C148" s="147" t="s">
        <v>164</v>
      </c>
      <c r="D148" s="147" t="s">
        <v>127</v>
      </c>
      <c r="E148" s="148" t="s">
        <v>165</v>
      </c>
      <c r="F148" s="149" t="s">
        <v>166</v>
      </c>
      <c r="G148" s="150" t="s">
        <v>130</v>
      </c>
      <c r="H148" s="151">
        <v>12</v>
      </c>
      <c r="I148" s="151"/>
      <c r="J148" s="151">
        <f>ROUND(I148*H148,1)</f>
        <v>0</v>
      </c>
      <c r="K148" s="152"/>
      <c r="L148" s="29"/>
      <c r="M148" s="153" t="s">
        <v>1</v>
      </c>
      <c r="N148" s="154" t="s">
        <v>38</v>
      </c>
      <c r="O148" s="155">
        <v>0.66800000000000004</v>
      </c>
      <c r="P148" s="155">
        <f>O148*H148</f>
        <v>8.016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57" t="s">
        <v>131</v>
      </c>
      <c r="AT148" s="157" t="s">
        <v>127</v>
      </c>
      <c r="AU148" s="157" t="s">
        <v>81</v>
      </c>
      <c r="AY148" s="16" t="s">
        <v>125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6" t="s">
        <v>18</v>
      </c>
      <c r="BK148" s="158">
        <f>ROUND(I148*H148,1)</f>
        <v>0</v>
      </c>
      <c r="BL148" s="16" t="s">
        <v>131</v>
      </c>
      <c r="BM148" s="157" t="s">
        <v>167</v>
      </c>
    </row>
    <row r="149" spans="1:65" s="12" customFormat="1" ht="22.95" customHeight="1">
      <c r="B149" s="134"/>
      <c r="D149" s="135" t="s">
        <v>72</v>
      </c>
      <c r="E149" s="144" t="s">
        <v>81</v>
      </c>
      <c r="F149" s="144" t="s">
        <v>168</v>
      </c>
      <c r="J149" s="145">
        <f>BK149</f>
        <v>0</v>
      </c>
      <c r="L149" s="134"/>
      <c r="M149" s="138"/>
      <c r="N149" s="139"/>
      <c r="O149" s="139"/>
      <c r="P149" s="140">
        <f>SUM(P150:P152)</f>
        <v>3.2411999999999996</v>
      </c>
      <c r="Q149" s="139"/>
      <c r="R149" s="140">
        <f>SUM(R150:R152)</f>
        <v>12.770660999999999</v>
      </c>
      <c r="S149" s="139"/>
      <c r="T149" s="141">
        <f>SUM(T150:T152)</f>
        <v>0</v>
      </c>
      <c r="AR149" s="135" t="s">
        <v>18</v>
      </c>
      <c r="AT149" s="142" t="s">
        <v>72</v>
      </c>
      <c r="AU149" s="142" t="s">
        <v>18</v>
      </c>
      <c r="AY149" s="135" t="s">
        <v>125</v>
      </c>
      <c r="BK149" s="143">
        <f>SUM(BK150:BK152)</f>
        <v>0</v>
      </c>
    </row>
    <row r="150" spans="1:65" s="2" customFormat="1" ht="24.15" customHeight="1">
      <c r="A150" s="28"/>
      <c r="B150" s="146"/>
      <c r="C150" s="147" t="s">
        <v>169</v>
      </c>
      <c r="D150" s="147" t="s">
        <v>127</v>
      </c>
      <c r="E150" s="148" t="s">
        <v>170</v>
      </c>
      <c r="F150" s="149" t="s">
        <v>171</v>
      </c>
      <c r="G150" s="150" t="s">
        <v>135</v>
      </c>
      <c r="H150" s="151">
        <v>5.55</v>
      </c>
      <c r="I150" s="151"/>
      <c r="J150" s="151">
        <f>ROUND(I150*H150,1)</f>
        <v>0</v>
      </c>
      <c r="K150" s="152"/>
      <c r="L150" s="29"/>
      <c r="M150" s="153" t="s">
        <v>1</v>
      </c>
      <c r="N150" s="154" t="s">
        <v>38</v>
      </c>
      <c r="O150" s="155">
        <v>0.58399999999999996</v>
      </c>
      <c r="P150" s="155">
        <f>O150*H150</f>
        <v>3.2411999999999996</v>
      </c>
      <c r="Q150" s="155">
        <v>2.3010199999999998</v>
      </c>
      <c r="R150" s="155">
        <f>Q150*H150</f>
        <v>12.770660999999999</v>
      </c>
      <c r="S150" s="155">
        <v>0</v>
      </c>
      <c r="T150" s="156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57" t="s">
        <v>131</v>
      </c>
      <c r="AT150" s="157" t="s">
        <v>127</v>
      </c>
      <c r="AU150" s="157" t="s">
        <v>81</v>
      </c>
      <c r="AY150" s="16" t="s">
        <v>125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6" t="s">
        <v>18</v>
      </c>
      <c r="BK150" s="158">
        <f>ROUND(I150*H150,1)</f>
        <v>0</v>
      </c>
      <c r="BL150" s="16" t="s">
        <v>131</v>
      </c>
      <c r="BM150" s="157" t="s">
        <v>172</v>
      </c>
    </row>
    <row r="151" spans="1:65" s="13" customFormat="1" ht="20.399999999999999">
      <c r="B151" s="159"/>
      <c r="D151" s="160" t="s">
        <v>137</v>
      </c>
      <c r="E151" s="161" t="s">
        <v>1</v>
      </c>
      <c r="F151" s="162" t="s">
        <v>173</v>
      </c>
      <c r="H151" s="163">
        <v>5.29</v>
      </c>
      <c r="L151" s="159"/>
      <c r="M151" s="164"/>
      <c r="N151" s="165"/>
      <c r="O151" s="165"/>
      <c r="P151" s="165"/>
      <c r="Q151" s="165"/>
      <c r="R151" s="165"/>
      <c r="S151" s="165"/>
      <c r="T151" s="166"/>
      <c r="AT151" s="161" t="s">
        <v>137</v>
      </c>
      <c r="AU151" s="161" t="s">
        <v>81</v>
      </c>
      <c r="AV151" s="13" t="s">
        <v>81</v>
      </c>
      <c r="AW151" s="13" t="s">
        <v>30</v>
      </c>
      <c r="AX151" s="13" t="s">
        <v>18</v>
      </c>
      <c r="AY151" s="161" t="s">
        <v>125</v>
      </c>
    </row>
    <row r="152" spans="1:65" s="13" customFormat="1">
      <c r="B152" s="159"/>
      <c r="D152" s="160" t="s">
        <v>137</v>
      </c>
      <c r="F152" s="162" t="s">
        <v>174</v>
      </c>
      <c r="H152" s="163">
        <v>5.55</v>
      </c>
      <c r="L152" s="159"/>
      <c r="M152" s="164"/>
      <c r="N152" s="165"/>
      <c r="O152" s="165"/>
      <c r="P152" s="165"/>
      <c r="Q152" s="165"/>
      <c r="R152" s="165"/>
      <c r="S152" s="165"/>
      <c r="T152" s="166"/>
      <c r="AT152" s="161" t="s">
        <v>137</v>
      </c>
      <c r="AU152" s="161" t="s">
        <v>81</v>
      </c>
      <c r="AV152" s="13" t="s">
        <v>81</v>
      </c>
      <c r="AW152" s="13" t="s">
        <v>3</v>
      </c>
      <c r="AX152" s="13" t="s">
        <v>18</v>
      </c>
      <c r="AY152" s="161" t="s">
        <v>125</v>
      </c>
    </row>
    <row r="153" spans="1:65" s="12" customFormat="1" ht="22.95" customHeight="1">
      <c r="B153" s="134"/>
      <c r="D153" s="135" t="s">
        <v>72</v>
      </c>
      <c r="E153" s="144" t="s">
        <v>84</v>
      </c>
      <c r="F153" s="144" t="s">
        <v>175</v>
      </c>
      <c r="J153" s="145">
        <f>BK153</f>
        <v>0</v>
      </c>
      <c r="L153" s="134"/>
      <c r="M153" s="138"/>
      <c r="N153" s="139"/>
      <c r="O153" s="139"/>
      <c r="P153" s="140">
        <f>SUM(P154:P164)</f>
        <v>19.252579999999998</v>
      </c>
      <c r="Q153" s="139"/>
      <c r="R153" s="140">
        <f>SUM(R154:R164)</f>
        <v>8.0469001000000002</v>
      </c>
      <c r="S153" s="139"/>
      <c r="T153" s="141">
        <f>SUM(T154:T164)</f>
        <v>0</v>
      </c>
      <c r="AR153" s="135" t="s">
        <v>18</v>
      </c>
      <c r="AT153" s="142" t="s">
        <v>72</v>
      </c>
      <c r="AU153" s="142" t="s">
        <v>18</v>
      </c>
      <c r="AY153" s="135" t="s">
        <v>125</v>
      </c>
      <c r="BK153" s="143">
        <f>SUM(BK154:BK164)</f>
        <v>0</v>
      </c>
    </row>
    <row r="154" spans="1:65" s="2" customFormat="1" ht="33" customHeight="1">
      <c r="A154" s="28"/>
      <c r="B154" s="146"/>
      <c r="C154" s="147" t="s">
        <v>23</v>
      </c>
      <c r="D154" s="147" t="s">
        <v>127</v>
      </c>
      <c r="E154" s="148" t="s">
        <v>176</v>
      </c>
      <c r="F154" s="149" t="s">
        <v>177</v>
      </c>
      <c r="G154" s="150" t="s">
        <v>130</v>
      </c>
      <c r="H154" s="151">
        <v>10.35</v>
      </c>
      <c r="I154" s="151"/>
      <c r="J154" s="151">
        <f>ROUND(I154*H154,1)</f>
        <v>0</v>
      </c>
      <c r="K154" s="152"/>
      <c r="L154" s="29"/>
      <c r="M154" s="153" t="s">
        <v>1</v>
      </c>
      <c r="N154" s="154" t="s">
        <v>38</v>
      </c>
      <c r="O154" s="155">
        <v>0.61699999999999999</v>
      </c>
      <c r="P154" s="155">
        <f>O154*H154</f>
        <v>6.3859499999999993</v>
      </c>
      <c r="Q154" s="155">
        <v>0.34661999999999998</v>
      </c>
      <c r="R154" s="155">
        <f>Q154*H154</f>
        <v>3.5875169999999996</v>
      </c>
      <c r="S154" s="155">
        <v>0</v>
      </c>
      <c r="T154" s="156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57" t="s">
        <v>131</v>
      </c>
      <c r="AT154" s="157" t="s">
        <v>127</v>
      </c>
      <c r="AU154" s="157" t="s">
        <v>81</v>
      </c>
      <c r="AY154" s="16" t="s">
        <v>125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6" t="s">
        <v>18</v>
      </c>
      <c r="BK154" s="158">
        <f>ROUND(I154*H154,1)</f>
        <v>0</v>
      </c>
      <c r="BL154" s="16" t="s">
        <v>131</v>
      </c>
      <c r="BM154" s="157" t="s">
        <v>178</v>
      </c>
    </row>
    <row r="155" spans="1:65" s="13" customFormat="1">
      <c r="B155" s="159"/>
      <c r="D155" s="160" t="s">
        <v>137</v>
      </c>
      <c r="E155" s="161" t="s">
        <v>1</v>
      </c>
      <c r="F155" s="162" t="s">
        <v>179</v>
      </c>
      <c r="H155" s="163">
        <v>2.85</v>
      </c>
      <c r="L155" s="159"/>
      <c r="M155" s="164"/>
      <c r="N155" s="165"/>
      <c r="O155" s="165"/>
      <c r="P155" s="165"/>
      <c r="Q155" s="165"/>
      <c r="R155" s="165"/>
      <c r="S155" s="165"/>
      <c r="T155" s="166"/>
      <c r="AT155" s="161" t="s">
        <v>137</v>
      </c>
      <c r="AU155" s="161" t="s">
        <v>81</v>
      </c>
      <c r="AV155" s="13" t="s">
        <v>81</v>
      </c>
      <c r="AW155" s="13" t="s">
        <v>30</v>
      </c>
      <c r="AX155" s="13" t="s">
        <v>73</v>
      </c>
      <c r="AY155" s="161" t="s">
        <v>125</v>
      </c>
    </row>
    <row r="156" spans="1:65" s="13" customFormat="1">
      <c r="B156" s="159"/>
      <c r="D156" s="160" t="s">
        <v>137</v>
      </c>
      <c r="E156" s="161" t="s">
        <v>1</v>
      </c>
      <c r="F156" s="162" t="s">
        <v>180</v>
      </c>
      <c r="H156" s="163">
        <v>7.5</v>
      </c>
      <c r="L156" s="159"/>
      <c r="M156" s="164"/>
      <c r="N156" s="165"/>
      <c r="O156" s="165"/>
      <c r="P156" s="165"/>
      <c r="Q156" s="165"/>
      <c r="R156" s="165"/>
      <c r="S156" s="165"/>
      <c r="T156" s="166"/>
      <c r="AT156" s="161" t="s">
        <v>137</v>
      </c>
      <c r="AU156" s="161" t="s">
        <v>81</v>
      </c>
      <c r="AV156" s="13" t="s">
        <v>81</v>
      </c>
      <c r="AW156" s="13" t="s">
        <v>30</v>
      </c>
      <c r="AX156" s="13" t="s">
        <v>73</v>
      </c>
      <c r="AY156" s="161" t="s">
        <v>125</v>
      </c>
    </row>
    <row r="157" spans="1:65" s="14" customFormat="1">
      <c r="B157" s="167"/>
      <c r="D157" s="160" t="s">
        <v>137</v>
      </c>
      <c r="E157" s="168" t="s">
        <v>1</v>
      </c>
      <c r="F157" s="169" t="s">
        <v>144</v>
      </c>
      <c r="H157" s="170">
        <v>10.35</v>
      </c>
      <c r="L157" s="167"/>
      <c r="M157" s="171"/>
      <c r="N157" s="172"/>
      <c r="O157" s="172"/>
      <c r="P157" s="172"/>
      <c r="Q157" s="172"/>
      <c r="R157" s="172"/>
      <c r="S157" s="172"/>
      <c r="T157" s="173"/>
      <c r="AT157" s="168" t="s">
        <v>137</v>
      </c>
      <c r="AU157" s="168" t="s">
        <v>81</v>
      </c>
      <c r="AV157" s="14" t="s">
        <v>131</v>
      </c>
      <c r="AW157" s="14" t="s">
        <v>30</v>
      </c>
      <c r="AX157" s="14" t="s">
        <v>18</v>
      </c>
      <c r="AY157" s="168" t="s">
        <v>125</v>
      </c>
    </row>
    <row r="158" spans="1:65" s="2" customFormat="1" ht="33" customHeight="1">
      <c r="A158" s="28"/>
      <c r="B158" s="146"/>
      <c r="C158" s="147" t="s">
        <v>181</v>
      </c>
      <c r="D158" s="147" t="s">
        <v>127</v>
      </c>
      <c r="E158" s="148" t="s">
        <v>182</v>
      </c>
      <c r="F158" s="149" t="s">
        <v>183</v>
      </c>
      <c r="G158" s="150" t="s">
        <v>130</v>
      </c>
      <c r="H158" s="151">
        <v>6.25</v>
      </c>
      <c r="I158" s="151"/>
      <c r="J158" s="151">
        <f>ROUND(I158*H158,1)</f>
        <v>0</v>
      </c>
      <c r="K158" s="152"/>
      <c r="L158" s="29"/>
      <c r="M158" s="153" t="s">
        <v>1</v>
      </c>
      <c r="N158" s="154" t="s">
        <v>38</v>
      </c>
      <c r="O158" s="155">
        <v>1.0860000000000001</v>
      </c>
      <c r="P158" s="155">
        <f>O158*H158</f>
        <v>6.7875000000000005</v>
      </c>
      <c r="Q158" s="155">
        <v>0.67488999999999999</v>
      </c>
      <c r="R158" s="155">
        <f>Q158*H158</f>
        <v>4.2180625000000003</v>
      </c>
      <c r="S158" s="155">
        <v>0</v>
      </c>
      <c r="T158" s="156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57" t="s">
        <v>131</v>
      </c>
      <c r="AT158" s="157" t="s">
        <v>127</v>
      </c>
      <c r="AU158" s="157" t="s">
        <v>81</v>
      </c>
      <c r="AY158" s="16" t="s">
        <v>125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6" t="s">
        <v>18</v>
      </c>
      <c r="BK158" s="158">
        <f>ROUND(I158*H158,1)</f>
        <v>0</v>
      </c>
      <c r="BL158" s="16" t="s">
        <v>131</v>
      </c>
      <c r="BM158" s="157" t="s">
        <v>184</v>
      </c>
    </row>
    <row r="159" spans="1:65" s="13" customFormat="1">
      <c r="B159" s="159"/>
      <c r="D159" s="160" t="s">
        <v>137</v>
      </c>
      <c r="E159" s="161" t="s">
        <v>1</v>
      </c>
      <c r="F159" s="162" t="s">
        <v>185</v>
      </c>
      <c r="H159" s="163">
        <v>6.25</v>
      </c>
      <c r="L159" s="159"/>
      <c r="M159" s="164"/>
      <c r="N159" s="165"/>
      <c r="O159" s="165"/>
      <c r="P159" s="165"/>
      <c r="Q159" s="165"/>
      <c r="R159" s="165"/>
      <c r="S159" s="165"/>
      <c r="T159" s="166"/>
      <c r="AT159" s="161" t="s">
        <v>137</v>
      </c>
      <c r="AU159" s="161" t="s">
        <v>81</v>
      </c>
      <c r="AV159" s="13" t="s">
        <v>81</v>
      </c>
      <c r="AW159" s="13" t="s">
        <v>30</v>
      </c>
      <c r="AX159" s="13" t="s">
        <v>18</v>
      </c>
      <c r="AY159" s="161" t="s">
        <v>125</v>
      </c>
    </row>
    <row r="160" spans="1:65" s="2" customFormat="1" ht="16.5" customHeight="1">
      <c r="A160" s="28"/>
      <c r="B160" s="146"/>
      <c r="C160" s="147" t="s">
        <v>186</v>
      </c>
      <c r="D160" s="147" t="s">
        <v>127</v>
      </c>
      <c r="E160" s="148" t="s">
        <v>187</v>
      </c>
      <c r="F160" s="149" t="s">
        <v>188</v>
      </c>
      <c r="G160" s="150" t="s">
        <v>161</v>
      </c>
      <c r="H160" s="151">
        <v>0.23</v>
      </c>
      <c r="I160" s="151"/>
      <c r="J160" s="151">
        <f>ROUND(I160*H160,1)</f>
        <v>0</v>
      </c>
      <c r="K160" s="152"/>
      <c r="L160" s="29"/>
      <c r="M160" s="153" t="s">
        <v>1</v>
      </c>
      <c r="N160" s="154" t="s">
        <v>38</v>
      </c>
      <c r="O160" s="155">
        <v>26.431000000000001</v>
      </c>
      <c r="P160" s="155">
        <f>O160*H160</f>
        <v>6.0791300000000001</v>
      </c>
      <c r="Q160" s="155">
        <v>1.04922</v>
      </c>
      <c r="R160" s="155">
        <f>Q160*H160</f>
        <v>0.24132060000000002</v>
      </c>
      <c r="S160" s="155">
        <v>0</v>
      </c>
      <c r="T160" s="156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57" t="s">
        <v>131</v>
      </c>
      <c r="AT160" s="157" t="s">
        <v>127</v>
      </c>
      <c r="AU160" s="157" t="s">
        <v>81</v>
      </c>
      <c r="AY160" s="16" t="s">
        <v>125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6" t="s">
        <v>18</v>
      </c>
      <c r="BK160" s="158">
        <f>ROUND(I160*H160,1)</f>
        <v>0</v>
      </c>
      <c r="BL160" s="16" t="s">
        <v>131</v>
      </c>
      <c r="BM160" s="157" t="s">
        <v>189</v>
      </c>
    </row>
    <row r="161" spans="1:65" s="13" customFormat="1" ht="20.399999999999999">
      <c r="B161" s="159"/>
      <c r="D161" s="160" t="s">
        <v>137</v>
      </c>
      <c r="E161" s="161" t="s">
        <v>1</v>
      </c>
      <c r="F161" s="162" t="s">
        <v>190</v>
      </c>
      <c r="H161" s="163">
        <v>0.13</v>
      </c>
      <c r="L161" s="159"/>
      <c r="M161" s="164"/>
      <c r="N161" s="165"/>
      <c r="O161" s="165"/>
      <c r="P161" s="165"/>
      <c r="Q161" s="165"/>
      <c r="R161" s="165"/>
      <c r="S161" s="165"/>
      <c r="T161" s="166"/>
      <c r="AT161" s="161" t="s">
        <v>137</v>
      </c>
      <c r="AU161" s="161" t="s">
        <v>81</v>
      </c>
      <c r="AV161" s="13" t="s">
        <v>81</v>
      </c>
      <c r="AW161" s="13" t="s">
        <v>30</v>
      </c>
      <c r="AX161" s="13" t="s">
        <v>73</v>
      </c>
      <c r="AY161" s="161" t="s">
        <v>125</v>
      </c>
    </row>
    <row r="162" spans="1:65" s="13" customFormat="1" ht="20.399999999999999">
      <c r="B162" s="159"/>
      <c r="D162" s="160" t="s">
        <v>137</v>
      </c>
      <c r="E162" s="161" t="s">
        <v>1</v>
      </c>
      <c r="F162" s="162" t="s">
        <v>191</v>
      </c>
      <c r="H162" s="163">
        <v>7.0000000000000007E-2</v>
      </c>
      <c r="L162" s="159"/>
      <c r="M162" s="164"/>
      <c r="N162" s="165"/>
      <c r="O162" s="165"/>
      <c r="P162" s="165"/>
      <c r="Q162" s="165"/>
      <c r="R162" s="165"/>
      <c r="S162" s="165"/>
      <c r="T162" s="166"/>
      <c r="AT162" s="161" t="s">
        <v>137</v>
      </c>
      <c r="AU162" s="161" t="s">
        <v>81</v>
      </c>
      <c r="AV162" s="13" t="s">
        <v>81</v>
      </c>
      <c r="AW162" s="13" t="s">
        <v>30</v>
      </c>
      <c r="AX162" s="13" t="s">
        <v>73</v>
      </c>
      <c r="AY162" s="161" t="s">
        <v>125</v>
      </c>
    </row>
    <row r="163" spans="1:65" s="14" customFormat="1">
      <c r="B163" s="167"/>
      <c r="D163" s="160" t="s">
        <v>137</v>
      </c>
      <c r="E163" s="168" t="s">
        <v>1</v>
      </c>
      <c r="F163" s="169" t="s">
        <v>144</v>
      </c>
      <c r="H163" s="170">
        <v>0.2</v>
      </c>
      <c r="L163" s="167"/>
      <c r="M163" s="171"/>
      <c r="N163" s="172"/>
      <c r="O163" s="172"/>
      <c r="P163" s="172"/>
      <c r="Q163" s="172"/>
      <c r="R163" s="172"/>
      <c r="S163" s="172"/>
      <c r="T163" s="173"/>
      <c r="AT163" s="168" t="s">
        <v>137</v>
      </c>
      <c r="AU163" s="168" t="s">
        <v>81</v>
      </c>
      <c r="AV163" s="14" t="s">
        <v>131</v>
      </c>
      <c r="AW163" s="14" t="s">
        <v>30</v>
      </c>
      <c r="AX163" s="14" t="s">
        <v>18</v>
      </c>
      <c r="AY163" s="168" t="s">
        <v>125</v>
      </c>
    </row>
    <row r="164" spans="1:65" s="13" customFormat="1">
      <c r="B164" s="159"/>
      <c r="D164" s="160" t="s">
        <v>137</v>
      </c>
      <c r="F164" s="162" t="s">
        <v>192</v>
      </c>
      <c r="H164" s="163">
        <v>0.23</v>
      </c>
      <c r="L164" s="159"/>
      <c r="M164" s="164"/>
      <c r="N164" s="165"/>
      <c r="O164" s="165"/>
      <c r="P164" s="165"/>
      <c r="Q164" s="165"/>
      <c r="R164" s="165"/>
      <c r="S164" s="165"/>
      <c r="T164" s="166"/>
      <c r="AT164" s="161" t="s">
        <v>137</v>
      </c>
      <c r="AU164" s="161" t="s">
        <v>81</v>
      </c>
      <c r="AV164" s="13" t="s">
        <v>81</v>
      </c>
      <c r="AW164" s="13" t="s">
        <v>3</v>
      </c>
      <c r="AX164" s="13" t="s">
        <v>18</v>
      </c>
      <c r="AY164" s="161" t="s">
        <v>125</v>
      </c>
    </row>
    <row r="165" spans="1:65" s="12" customFormat="1" ht="22.95" customHeight="1">
      <c r="B165" s="134"/>
      <c r="D165" s="135" t="s">
        <v>72</v>
      </c>
      <c r="E165" s="144" t="s">
        <v>131</v>
      </c>
      <c r="F165" s="144" t="s">
        <v>193</v>
      </c>
      <c r="J165" s="145">
        <f>BK165</f>
        <v>0</v>
      </c>
      <c r="L165" s="134"/>
      <c r="M165" s="138"/>
      <c r="N165" s="139"/>
      <c r="O165" s="139"/>
      <c r="P165" s="140">
        <f>SUM(P166:P167)</f>
        <v>7</v>
      </c>
      <c r="Q165" s="139"/>
      <c r="R165" s="140">
        <f>SUM(R166:R167)</f>
        <v>0.87254999999999994</v>
      </c>
      <c r="S165" s="139"/>
      <c r="T165" s="141">
        <f>SUM(T166:T167)</f>
        <v>0</v>
      </c>
      <c r="AR165" s="135" t="s">
        <v>18</v>
      </c>
      <c r="AT165" s="142" t="s">
        <v>72</v>
      </c>
      <c r="AU165" s="142" t="s">
        <v>18</v>
      </c>
      <c r="AY165" s="135" t="s">
        <v>125</v>
      </c>
      <c r="BK165" s="143">
        <f>SUM(BK166:BK167)</f>
        <v>0</v>
      </c>
    </row>
    <row r="166" spans="1:65" s="2" customFormat="1" ht="24.15" customHeight="1">
      <c r="A166" s="28"/>
      <c r="B166" s="146"/>
      <c r="C166" s="147" t="s">
        <v>194</v>
      </c>
      <c r="D166" s="147" t="s">
        <v>127</v>
      </c>
      <c r="E166" s="148" t="s">
        <v>195</v>
      </c>
      <c r="F166" s="149" t="s">
        <v>196</v>
      </c>
      <c r="G166" s="150" t="s">
        <v>197</v>
      </c>
      <c r="H166" s="151">
        <v>7</v>
      </c>
      <c r="I166" s="151"/>
      <c r="J166" s="151">
        <f>ROUND(I166*H166,1)</f>
        <v>0</v>
      </c>
      <c r="K166" s="152"/>
      <c r="L166" s="29"/>
      <c r="M166" s="153" t="s">
        <v>1</v>
      </c>
      <c r="N166" s="154" t="s">
        <v>38</v>
      </c>
      <c r="O166" s="155">
        <v>1</v>
      </c>
      <c r="P166" s="155">
        <f>O166*H166</f>
        <v>7</v>
      </c>
      <c r="Q166" s="155">
        <v>3.465E-2</v>
      </c>
      <c r="R166" s="155">
        <f>Q166*H166</f>
        <v>0.24254999999999999</v>
      </c>
      <c r="S166" s="155">
        <v>0</v>
      </c>
      <c r="T166" s="156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57" t="s">
        <v>131</v>
      </c>
      <c r="AT166" s="157" t="s">
        <v>127</v>
      </c>
      <c r="AU166" s="157" t="s">
        <v>81</v>
      </c>
      <c r="AY166" s="16" t="s">
        <v>125</v>
      </c>
      <c r="BE166" s="158">
        <f>IF(N166="základní",J166,0)</f>
        <v>0</v>
      </c>
      <c r="BF166" s="158">
        <f>IF(N166="snížená",J166,0)</f>
        <v>0</v>
      </c>
      <c r="BG166" s="158">
        <f>IF(N166="zákl. přenesená",J166,0)</f>
        <v>0</v>
      </c>
      <c r="BH166" s="158">
        <f>IF(N166="sníž. přenesená",J166,0)</f>
        <v>0</v>
      </c>
      <c r="BI166" s="158">
        <f>IF(N166="nulová",J166,0)</f>
        <v>0</v>
      </c>
      <c r="BJ166" s="16" t="s">
        <v>18</v>
      </c>
      <c r="BK166" s="158">
        <f>ROUND(I166*H166,1)</f>
        <v>0</v>
      </c>
      <c r="BL166" s="16" t="s">
        <v>131</v>
      </c>
      <c r="BM166" s="157" t="s">
        <v>198</v>
      </c>
    </row>
    <row r="167" spans="1:65" s="2" customFormat="1" ht="16.5" customHeight="1">
      <c r="A167" s="28"/>
      <c r="B167" s="146"/>
      <c r="C167" s="174" t="s">
        <v>199</v>
      </c>
      <c r="D167" s="174" t="s">
        <v>200</v>
      </c>
      <c r="E167" s="175" t="s">
        <v>201</v>
      </c>
      <c r="F167" s="176" t="s">
        <v>202</v>
      </c>
      <c r="G167" s="177" t="s">
        <v>203</v>
      </c>
      <c r="H167" s="178">
        <v>7</v>
      </c>
      <c r="I167" s="178"/>
      <c r="J167" s="178">
        <f>ROUND(I167*H167,1)</f>
        <v>0</v>
      </c>
      <c r="K167" s="179"/>
      <c r="L167" s="180"/>
      <c r="M167" s="181" t="s">
        <v>1</v>
      </c>
      <c r="N167" s="182" t="s">
        <v>38</v>
      </c>
      <c r="O167" s="155">
        <v>0</v>
      </c>
      <c r="P167" s="155">
        <f>O167*H167</f>
        <v>0</v>
      </c>
      <c r="Q167" s="155">
        <v>0.09</v>
      </c>
      <c r="R167" s="155">
        <f>Q167*H167</f>
        <v>0.63</v>
      </c>
      <c r="S167" s="155">
        <v>0</v>
      </c>
      <c r="T167" s="156">
        <f>S167*H167</f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57" t="s">
        <v>164</v>
      </c>
      <c r="AT167" s="157" t="s">
        <v>200</v>
      </c>
      <c r="AU167" s="157" t="s">
        <v>81</v>
      </c>
      <c r="AY167" s="16" t="s">
        <v>125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6" t="s">
        <v>18</v>
      </c>
      <c r="BK167" s="158">
        <f>ROUND(I167*H167,1)</f>
        <v>0</v>
      </c>
      <c r="BL167" s="16" t="s">
        <v>131</v>
      </c>
      <c r="BM167" s="157" t="s">
        <v>204</v>
      </c>
    </row>
    <row r="168" spans="1:65" s="12" customFormat="1" ht="22.95" customHeight="1">
      <c r="B168" s="134"/>
      <c r="D168" s="135" t="s">
        <v>72</v>
      </c>
      <c r="E168" s="144" t="s">
        <v>154</v>
      </c>
      <c r="F168" s="144" t="s">
        <v>205</v>
      </c>
      <c r="J168" s="145">
        <f>BK168</f>
        <v>0</v>
      </c>
      <c r="L168" s="134"/>
      <c r="M168" s="138"/>
      <c r="N168" s="139"/>
      <c r="O168" s="139"/>
      <c r="P168" s="140">
        <f>SUM(P169:P179)</f>
        <v>26.360100000000003</v>
      </c>
      <c r="Q168" s="139"/>
      <c r="R168" s="140">
        <f>SUM(R169:R179)</f>
        <v>0.80524400000000007</v>
      </c>
      <c r="S168" s="139"/>
      <c r="T168" s="141">
        <f>SUM(T169:T179)</f>
        <v>0</v>
      </c>
      <c r="AR168" s="135" t="s">
        <v>18</v>
      </c>
      <c r="AT168" s="142" t="s">
        <v>72</v>
      </c>
      <c r="AU168" s="142" t="s">
        <v>18</v>
      </c>
      <c r="AY168" s="135" t="s">
        <v>125</v>
      </c>
      <c r="BK168" s="143">
        <f>SUM(BK169:BK179)</f>
        <v>0</v>
      </c>
    </row>
    <row r="169" spans="1:65" s="2" customFormat="1" ht="16.5" customHeight="1">
      <c r="A169" s="28"/>
      <c r="B169" s="146"/>
      <c r="C169" s="147" t="s">
        <v>8</v>
      </c>
      <c r="D169" s="147" t="s">
        <v>127</v>
      </c>
      <c r="E169" s="148" t="s">
        <v>206</v>
      </c>
      <c r="F169" s="149" t="s">
        <v>207</v>
      </c>
      <c r="G169" s="150" t="s">
        <v>130</v>
      </c>
      <c r="H169" s="151">
        <v>16.600000000000001</v>
      </c>
      <c r="I169" s="151"/>
      <c r="J169" s="151">
        <f>ROUND(I169*H169,1)</f>
        <v>0</v>
      </c>
      <c r="K169" s="152"/>
      <c r="L169" s="29"/>
      <c r="M169" s="153" t="s">
        <v>1</v>
      </c>
      <c r="N169" s="154" t="s">
        <v>38</v>
      </c>
      <c r="O169" s="155">
        <v>7.3999999999999996E-2</v>
      </c>
      <c r="P169" s="155">
        <f>O169*H169</f>
        <v>1.2283999999999999</v>
      </c>
      <c r="Q169" s="155">
        <v>2.5999999999999998E-4</v>
      </c>
      <c r="R169" s="155">
        <f>Q169*H169</f>
        <v>4.3160000000000004E-3</v>
      </c>
      <c r="S169" s="155">
        <v>0</v>
      </c>
      <c r="T169" s="156">
        <f>S169*H169</f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57" t="s">
        <v>131</v>
      </c>
      <c r="AT169" s="157" t="s">
        <v>127</v>
      </c>
      <c r="AU169" s="157" t="s">
        <v>81</v>
      </c>
      <c r="AY169" s="16" t="s">
        <v>125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6" t="s">
        <v>18</v>
      </c>
      <c r="BK169" s="158">
        <f>ROUND(I169*H169,1)</f>
        <v>0</v>
      </c>
      <c r="BL169" s="16" t="s">
        <v>131</v>
      </c>
      <c r="BM169" s="157" t="s">
        <v>208</v>
      </c>
    </row>
    <row r="170" spans="1:65" s="13" customFormat="1" ht="20.399999999999999">
      <c r="B170" s="159"/>
      <c r="D170" s="160" t="s">
        <v>137</v>
      </c>
      <c r="E170" s="161" t="s">
        <v>1</v>
      </c>
      <c r="F170" s="162" t="s">
        <v>209</v>
      </c>
      <c r="H170" s="163">
        <v>16.600000000000001</v>
      </c>
      <c r="L170" s="159"/>
      <c r="M170" s="164"/>
      <c r="N170" s="165"/>
      <c r="O170" s="165"/>
      <c r="P170" s="165"/>
      <c r="Q170" s="165"/>
      <c r="R170" s="165"/>
      <c r="S170" s="165"/>
      <c r="T170" s="166"/>
      <c r="AT170" s="161" t="s">
        <v>137</v>
      </c>
      <c r="AU170" s="161" t="s">
        <v>81</v>
      </c>
      <c r="AV170" s="13" t="s">
        <v>81</v>
      </c>
      <c r="AW170" s="13" t="s">
        <v>30</v>
      </c>
      <c r="AX170" s="13" t="s">
        <v>18</v>
      </c>
      <c r="AY170" s="161" t="s">
        <v>125</v>
      </c>
    </row>
    <row r="171" spans="1:65" s="2" customFormat="1" ht="24.15" customHeight="1">
      <c r="A171" s="28"/>
      <c r="B171" s="146"/>
      <c r="C171" s="147" t="s">
        <v>210</v>
      </c>
      <c r="D171" s="147" t="s">
        <v>127</v>
      </c>
      <c r="E171" s="148" t="s">
        <v>211</v>
      </c>
      <c r="F171" s="149" t="s">
        <v>212</v>
      </c>
      <c r="G171" s="150" t="s">
        <v>130</v>
      </c>
      <c r="H171" s="151">
        <v>16.600000000000001</v>
      </c>
      <c r="I171" s="151"/>
      <c r="J171" s="151">
        <f>ROUND(I171*H171,1)</f>
        <v>0</v>
      </c>
      <c r="K171" s="152"/>
      <c r="L171" s="29"/>
      <c r="M171" s="153" t="s">
        <v>1</v>
      </c>
      <c r="N171" s="154" t="s">
        <v>38</v>
      </c>
      <c r="O171" s="155">
        <v>0.33</v>
      </c>
      <c r="P171" s="155">
        <f>O171*H171</f>
        <v>5.4780000000000006</v>
      </c>
      <c r="Q171" s="155">
        <v>4.3800000000000002E-3</v>
      </c>
      <c r="R171" s="155">
        <f>Q171*H171</f>
        <v>7.2708000000000009E-2</v>
      </c>
      <c r="S171" s="155">
        <v>0</v>
      </c>
      <c r="T171" s="156">
        <f>S171*H171</f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57" t="s">
        <v>131</v>
      </c>
      <c r="AT171" s="157" t="s">
        <v>127</v>
      </c>
      <c r="AU171" s="157" t="s">
        <v>81</v>
      </c>
      <c r="AY171" s="16" t="s">
        <v>125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6" t="s">
        <v>18</v>
      </c>
      <c r="BK171" s="158">
        <f>ROUND(I171*H171,1)</f>
        <v>0</v>
      </c>
      <c r="BL171" s="16" t="s">
        <v>131</v>
      </c>
      <c r="BM171" s="157" t="s">
        <v>213</v>
      </c>
    </row>
    <row r="172" spans="1:65" s="2" customFormat="1" ht="24.15" customHeight="1">
      <c r="A172" s="28"/>
      <c r="B172" s="146"/>
      <c r="C172" s="147" t="s">
        <v>214</v>
      </c>
      <c r="D172" s="147" t="s">
        <v>127</v>
      </c>
      <c r="E172" s="148" t="s">
        <v>215</v>
      </c>
      <c r="F172" s="149" t="s">
        <v>216</v>
      </c>
      <c r="G172" s="150" t="s">
        <v>130</v>
      </c>
      <c r="H172" s="151">
        <v>16.600000000000001</v>
      </c>
      <c r="I172" s="151"/>
      <c r="J172" s="151">
        <f>ROUND(I172*H172,1)</f>
        <v>0</v>
      </c>
      <c r="K172" s="152"/>
      <c r="L172" s="29"/>
      <c r="M172" s="153" t="s">
        <v>1</v>
      </c>
      <c r="N172" s="154" t="s">
        <v>38</v>
      </c>
      <c r="O172" s="155">
        <v>7.4999999999999997E-2</v>
      </c>
      <c r="P172" s="155">
        <f>O172*H172</f>
        <v>1.2450000000000001</v>
      </c>
      <c r="Q172" s="155">
        <v>2.0000000000000001E-4</v>
      </c>
      <c r="R172" s="155">
        <f>Q172*H172</f>
        <v>3.3200000000000005E-3</v>
      </c>
      <c r="S172" s="155">
        <v>0</v>
      </c>
      <c r="T172" s="156">
        <f>S172*H172</f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57" t="s">
        <v>131</v>
      </c>
      <c r="AT172" s="157" t="s">
        <v>127</v>
      </c>
      <c r="AU172" s="157" t="s">
        <v>81</v>
      </c>
      <c r="AY172" s="16" t="s">
        <v>125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6" t="s">
        <v>18</v>
      </c>
      <c r="BK172" s="158">
        <f>ROUND(I172*H172,1)</f>
        <v>0</v>
      </c>
      <c r="BL172" s="16" t="s">
        <v>131</v>
      </c>
      <c r="BM172" s="157" t="s">
        <v>217</v>
      </c>
    </row>
    <row r="173" spans="1:65" s="13" customFormat="1">
      <c r="B173" s="159"/>
      <c r="D173" s="160" t="s">
        <v>137</v>
      </c>
      <c r="E173" s="161" t="s">
        <v>1</v>
      </c>
      <c r="F173" s="162" t="s">
        <v>218</v>
      </c>
      <c r="H173" s="163">
        <v>16.600000000000001</v>
      </c>
      <c r="L173" s="159"/>
      <c r="M173" s="164"/>
      <c r="N173" s="165"/>
      <c r="O173" s="165"/>
      <c r="P173" s="165"/>
      <c r="Q173" s="165"/>
      <c r="R173" s="165"/>
      <c r="S173" s="165"/>
      <c r="T173" s="166"/>
      <c r="AT173" s="161" t="s">
        <v>137</v>
      </c>
      <c r="AU173" s="161" t="s">
        <v>81</v>
      </c>
      <c r="AV173" s="13" t="s">
        <v>81</v>
      </c>
      <c r="AW173" s="13" t="s">
        <v>30</v>
      </c>
      <c r="AX173" s="13" t="s">
        <v>18</v>
      </c>
      <c r="AY173" s="161" t="s">
        <v>125</v>
      </c>
    </row>
    <row r="174" spans="1:65" s="2" customFormat="1" ht="24.15" customHeight="1">
      <c r="A174" s="28"/>
      <c r="B174" s="146"/>
      <c r="C174" s="147" t="s">
        <v>219</v>
      </c>
      <c r="D174" s="147" t="s">
        <v>127</v>
      </c>
      <c r="E174" s="148" t="s">
        <v>220</v>
      </c>
      <c r="F174" s="149" t="s">
        <v>221</v>
      </c>
      <c r="G174" s="150" t="s">
        <v>130</v>
      </c>
      <c r="H174" s="151">
        <v>16.600000000000001</v>
      </c>
      <c r="I174" s="151"/>
      <c r="J174" s="151">
        <f>ROUND(I174*H174,1)</f>
        <v>0</v>
      </c>
      <c r="K174" s="152"/>
      <c r="L174" s="29"/>
      <c r="M174" s="153" t="s">
        <v>1</v>
      </c>
      <c r="N174" s="154" t="s">
        <v>38</v>
      </c>
      <c r="O174" s="155">
        <v>0.29399999999999998</v>
      </c>
      <c r="P174" s="155">
        <f>O174*H174</f>
        <v>4.8803999999999998</v>
      </c>
      <c r="Q174" s="155">
        <v>6.1000000000000004E-3</v>
      </c>
      <c r="R174" s="155">
        <f>Q174*H174</f>
        <v>0.10126000000000002</v>
      </c>
      <c r="S174" s="155">
        <v>0</v>
      </c>
      <c r="T174" s="156">
        <f>S174*H174</f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57" t="s">
        <v>131</v>
      </c>
      <c r="AT174" s="157" t="s">
        <v>127</v>
      </c>
      <c r="AU174" s="157" t="s">
        <v>81</v>
      </c>
      <c r="AY174" s="16" t="s">
        <v>125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6" t="s">
        <v>18</v>
      </c>
      <c r="BK174" s="158">
        <f>ROUND(I174*H174,1)</f>
        <v>0</v>
      </c>
      <c r="BL174" s="16" t="s">
        <v>131</v>
      </c>
      <c r="BM174" s="157" t="s">
        <v>222</v>
      </c>
    </row>
    <row r="175" spans="1:65" s="2" customFormat="1" ht="24.15" customHeight="1">
      <c r="A175" s="28"/>
      <c r="B175" s="146"/>
      <c r="C175" s="147" t="s">
        <v>223</v>
      </c>
      <c r="D175" s="147" t="s">
        <v>127</v>
      </c>
      <c r="E175" s="148" t="s">
        <v>224</v>
      </c>
      <c r="F175" s="149" t="s">
        <v>225</v>
      </c>
      <c r="G175" s="150" t="s">
        <v>197</v>
      </c>
      <c r="H175" s="151">
        <v>17.3</v>
      </c>
      <c r="I175" s="151"/>
      <c r="J175" s="151">
        <f>ROUND(I175*H175,1)</f>
        <v>0</v>
      </c>
      <c r="K175" s="152"/>
      <c r="L175" s="29"/>
      <c r="M175" s="153" t="s">
        <v>1</v>
      </c>
      <c r="N175" s="154" t="s">
        <v>38</v>
      </c>
      <c r="O175" s="155">
        <v>0.67100000000000004</v>
      </c>
      <c r="P175" s="155">
        <f>O175*H175</f>
        <v>11.608300000000002</v>
      </c>
      <c r="Q175" s="155">
        <v>3.5999999999999997E-2</v>
      </c>
      <c r="R175" s="155">
        <f>Q175*H175</f>
        <v>0.62280000000000002</v>
      </c>
      <c r="S175" s="155">
        <v>0</v>
      </c>
      <c r="T175" s="156">
        <f>S175*H175</f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57" t="s">
        <v>131</v>
      </c>
      <c r="AT175" s="157" t="s">
        <v>127</v>
      </c>
      <c r="AU175" s="157" t="s">
        <v>81</v>
      </c>
      <c r="AY175" s="16" t="s">
        <v>125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6" t="s">
        <v>18</v>
      </c>
      <c r="BK175" s="158">
        <f>ROUND(I175*H175,1)</f>
        <v>0</v>
      </c>
      <c r="BL175" s="16" t="s">
        <v>131</v>
      </c>
      <c r="BM175" s="157" t="s">
        <v>226</v>
      </c>
    </row>
    <row r="176" spans="1:65" s="13" customFormat="1">
      <c r="B176" s="159"/>
      <c r="D176" s="160" t="s">
        <v>137</v>
      </c>
      <c r="E176" s="161" t="s">
        <v>1</v>
      </c>
      <c r="F176" s="162" t="s">
        <v>227</v>
      </c>
      <c r="H176" s="163">
        <v>17.3</v>
      </c>
      <c r="L176" s="159"/>
      <c r="M176" s="164"/>
      <c r="N176" s="165"/>
      <c r="O176" s="165"/>
      <c r="P176" s="165"/>
      <c r="Q176" s="165"/>
      <c r="R176" s="165"/>
      <c r="S176" s="165"/>
      <c r="T176" s="166"/>
      <c r="AT176" s="161" t="s">
        <v>137</v>
      </c>
      <c r="AU176" s="161" t="s">
        <v>81</v>
      </c>
      <c r="AV176" s="13" t="s">
        <v>81</v>
      </c>
      <c r="AW176" s="13" t="s">
        <v>30</v>
      </c>
      <c r="AX176" s="13" t="s">
        <v>18</v>
      </c>
      <c r="AY176" s="161" t="s">
        <v>125</v>
      </c>
    </row>
    <row r="177" spans="1:65" s="2" customFormat="1" ht="24.15" customHeight="1">
      <c r="A177" s="28"/>
      <c r="B177" s="146"/>
      <c r="C177" s="147" t="s">
        <v>228</v>
      </c>
      <c r="D177" s="147" t="s">
        <v>127</v>
      </c>
      <c r="E177" s="148" t="s">
        <v>229</v>
      </c>
      <c r="F177" s="149" t="s">
        <v>230</v>
      </c>
      <c r="G177" s="150" t="s">
        <v>203</v>
      </c>
      <c r="H177" s="151">
        <v>12</v>
      </c>
      <c r="I177" s="151"/>
      <c r="J177" s="151">
        <f>ROUND(I177*H177,1)</f>
        <v>0</v>
      </c>
      <c r="K177" s="152"/>
      <c r="L177" s="29"/>
      <c r="M177" s="153" t="s">
        <v>1</v>
      </c>
      <c r="N177" s="154" t="s">
        <v>38</v>
      </c>
      <c r="O177" s="155">
        <v>0.16</v>
      </c>
      <c r="P177" s="155">
        <f>O177*H177</f>
        <v>1.92</v>
      </c>
      <c r="Q177" s="155">
        <v>0</v>
      </c>
      <c r="R177" s="155">
        <f>Q177*H177</f>
        <v>0</v>
      </c>
      <c r="S177" s="155">
        <v>0</v>
      </c>
      <c r="T177" s="156">
        <f>S177*H177</f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57" t="s">
        <v>131</v>
      </c>
      <c r="AT177" s="157" t="s">
        <v>127</v>
      </c>
      <c r="AU177" s="157" t="s">
        <v>81</v>
      </c>
      <c r="AY177" s="16" t="s">
        <v>125</v>
      </c>
      <c r="BE177" s="158">
        <f>IF(N177="základní",J177,0)</f>
        <v>0</v>
      </c>
      <c r="BF177" s="158">
        <f>IF(N177="snížená",J177,0)</f>
        <v>0</v>
      </c>
      <c r="BG177" s="158">
        <f>IF(N177="zákl. přenesená",J177,0)</f>
        <v>0</v>
      </c>
      <c r="BH177" s="158">
        <f>IF(N177="sníž. přenesená",J177,0)</f>
        <v>0</v>
      </c>
      <c r="BI177" s="158">
        <f>IF(N177="nulová",J177,0)</f>
        <v>0</v>
      </c>
      <c r="BJ177" s="16" t="s">
        <v>18</v>
      </c>
      <c r="BK177" s="158">
        <f>ROUND(I177*H177,1)</f>
        <v>0</v>
      </c>
      <c r="BL177" s="16" t="s">
        <v>131</v>
      </c>
      <c r="BM177" s="157" t="s">
        <v>231</v>
      </c>
    </row>
    <row r="178" spans="1:65" s="13" customFormat="1">
      <c r="B178" s="159"/>
      <c r="D178" s="160" t="s">
        <v>137</v>
      </c>
      <c r="E178" s="161" t="s">
        <v>1</v>
      </c>
      <c r="F178" s="162" t="s">
        <v>232</v>
      </c>
      <c r="H178" s="163">
        <v>12</v>
      </c>
      <c r="L178" s="159"/>
      <c r="M178" s="164"/>
      <c r="N178" s="165"/>
      <c r="O178" s="165"/>
      <c r="P178" s="165"/>
      <c r="Q178" s="165"/>
      <c r="R178" s="165"/>
      <c r="S178" s="165"/>
      <c r="T178" s="166"/>
      <c r="AT178" s="161" t="s">
        <v>137</v>
      </c>
      <c r="AU178" s="161" t="s">
        <v>81</v>
      </c>
      <c r="AV178" s="13" t="s">
        <v>81</v>
      </c>
      <c r="AW178" s="13" t="s">
        <v>30</v>
      </c>
      <c r="AX178" s="13" t="s">
        <v>18</v>
      </c>
      <c r="AY178" s="161" t="s">
        <v>125</v>
      </c>
    </row>
    <row r="179" spans="1:65" s="2" customFormat="1" ht="16.5" customHeight="1">
      <c r="A179" s="28"/>
      <c r="B179" s="146"/>
      <c r="C179" s="174" t="s">
        <v>7</v>
      </c>
      <c r="D179" s="174" t="s">
        <v>200</v>
      </c>
      <c r="E179" s="175" t="s">
        <v>233</v>
      </c>
      <c r="F179" s="176" t="s">
        <v>234</v>
      </c>
      <c r="G179" s="177" t="s">
        <v>203</v>
      </c>
      <c r="H179" s="178">
        <v>12</v>
      </c>
      <c r="I179" s="178"/>
      <c r="J179" s="178">
        <f>ROUND(I179*H179,1)</f>
        <v>0</v>
      </c>
      <c r="K179" s="179"/>
      <c r="L179" s="180"/>
      <c r="M179" s="181" t="s">
        <v>1</v>
      </c>
      <c r="N179" s="182" t="s">
        <v>38</v>
      </c>
      <c r="O179" s="155">
        <v>0</v>
      </c>
      <c r="P179" s="155">
        <f>O179*H179</f>
        <v>0</v>
      </c>
      <c r="Q179" s="155">
        <v>6.9999999999999994E-5</v>
      </c>
      <c r="R179" s="155">
        <f>Q179*H179</f>
        <v>8.3999999999999993E-4</v>
      </c>
      <c r="S179" s="155">
        <v>0</v>
      </c>
      <c r="T179" s="156">
        <f>S179*H179</f>
        <v>0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R179" s="157" t="s">
        <v>164</v>
      </c>
      <c r="AT179" s="157" t="s">
        <v>200</v>
      </c>
      <c r="AU179" s="157" t="s">
        <v>81</v>
      </c>
      <c r="AY179" s="16" t="s">
        <v>125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6" t="s">
        <v>18</v>
      </c>
      <c r="BK179" s="158">
        <f>ROUND(I179*H179,1)</f>
        <v>0</v>
      </c>
      <c r="BL179" s="16" t="s">
        <v>131</v>
      </c>
      <c r="BM179" s="157" t="s">
        <v>235</v>
      </c>
    </row>
    <row r="180" spans="1:65" s="12" customFormat="1" ht="22.95" customHeight="1">
      <c r="B180" s="134"/>
      <c r="D180" s="135" t="s">
        <v>72</v>
      </c>
      <c r="E180" s="144" t="s">
        <v>169</v>
      </c>
      <c r="F180" s="144" t="s">
        <v>236</v>
      </c>
      <c r="J180" s="145">
        <f>BK180</f>
        <v>0</v>
      </c>
      <c r="L180" s="134"/>
      <c r="M180" s="138"/>
      <c r="N180" s="139"/>
      <c r="O180" s="139"/>
      <c r="P180" s="140">
        <f>SUM(P181:P186)</f>
        <v>34.119</v>
      </c>
      <c r="Q180" s="139"/>
      <c r="R180" s="140">
        <f>SUM(R181:R186)</f>
        <v>4.7559999999999998E-3</v>
      </c>
      <c r="S180" s="139"/>
      <c r="T180" s="141">
        <f>SUM(T181:T186)</f>
        <v>0.10450000000000001</v>
      </c>
      <c r="AR180" s="135" t="s">
        <v>18</v>
      </c>
      <c r="AT180" s="142" t="s">
        <v>72</v>
      </c>
      <c r="AU180" s="142" t="s">
        <v>18</v>
      </c>
      <c r="AY180" s="135" t="s">
        <v>125</v>
      </c>
      <c r="BK180" s="143">
        <f>SUM(BK181:BK186)</f>
        <v>0</v>
      </c>
    </row>
    <row r="181" spans="1:65" s="2" customFormat="1" ht="24.15" customHeight="1">
      <c r="A181" s="28"/>
      <c r="B181" s="146"/>
      <c r="C181" s="147" t="s">
        <v>237</v>
      </c>
      <c r="D181" s="147" t="s">
        <v>127</v>
      </c>
      <c r="E181" s="148" t="s">
        <v>238</v>
      </c>
      <c r="F181" s="149" t="s">
        <v>239</v>
      </c>
      <c r="G181" s="150" t="s">
        <v>203</v>
      </c>
      <c r="H181" s="151">
        <v>119</v>
      </c>
      <c r="I181" s="151"/>
      <c r="J181" s="151">
        <f>ROUND(I181*H181,1)</f>
        <v>0</v>
      </c>
      <c r="K181" s="152"/>
      <c r="L181" s="29"/>
      <c r="M181" s="153" t="s">
        <v>1</v>
      </c>
      <c r="N181" s="154" t="s">
        <v>38</v>
      </c>
      <c r="O181" s="155">
        <v>8.1000000000000003E-2</v>
      </c>
      <c r="P181" s="155">
        <f>O181*H181</f>
        <v>9.6390000000000011</v>
      </c>
      <c r="Q181" s="155">
        <v>1.0000000000000001E-5</v>
      </c>
      <c r="R181" s="155">
        <f>Q181*H181</f>
        <v>1.1900000000000001E-3</v>
      </c>
      <c r="S181" s="155">
        <v>0</v>
      </c>
      <c r="T181" s="156">
        <f>S181*H181</f>
        <v>0</v>
      </c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R181" s="157" t="s">
        <v>131</v>
      </c>
      <c r="AT181" s="157" t="s">
        <v>127</v>
      </c>
      <c r="AU181" s="157" t="s">
        <v>81</v>
      </c>
      <c r="AY181" s="16" t="s">
        <v>125</v>
      </c>
      <c r="BE181" s="158">
        <f>IF(N181="základní",J181,0)</f>
        <v>0</v>
      </c>
      <c r="BF181" s="158">
        <f>IF(N181="snížená",J181,0)</f>
        <v>0</v>
      </c>
      <c r="BG181" s="158">
        <f>IF(N181="zákl. přenesená",J181,0)</f>
        <v>0</v>
      </c>
      <c r="BH181" s="158">
        <f>IF(N181="sníž. přenesená",J181,0)</f>
        <v>0</v>
      </c>
      <c r="BI181" s="158">
        <f>IF(N181="nulová",J181,0)</f>
        <v>0</v>
      </c>
      <c r="BJ181" s="16" t="s">
        <v>18</v>
      </c>
      <c r="BK181" s="158">
        <f>ROUND(I181*H181,1)</f>
        <v>0</v>
      </c>
      <c r="BL181" s="16" t="s">
        <v>131</v>
      </c>
      <c r="BM181" s="157" t="s">
        <v>240</v>
      </c>
    </row>
    <row r="182" spans="1:65" s="13" customFormat="1" ht="20.399999999999999">
      <c r="B182" s="159"/>
      <c r="D182" s="160" t="s">
        <v>137</v>
      </c>
      <c r="E182" s="161" t="s">
        <v>1</v>
      </c>
      <c r="F182" s="162" t="s">
        <v>241</v>
      </c>
      <c r="H182" s="163">
        <v>119</v>
      </c>
      <c r="L182" s="159"/>
      <c r="M182" s="164"/>
      <c r="N182" s="165"/>
      <c r="O182" s="165"/>
      <c r="P182" s="165"/>
      <c r="Q182" s="165"/>
      <c r="R182" s="165"/>
      <c r="S182" s="165"/>
      <c r="T182" s="166"/>
      <c r="AT182" s="161" t="s">
        <v>137</v>
      </c>
      <c r="AU182" s="161" t="s">
        <v>81</v>
      </c>
      <c r="AV182" s="13" t="s">
        <v>81</v>
      </c>
      <c r="AW182" s="13" t="s">
        <v>30</v>
      </c>
      <c r="AX182" s="13" t="s">
        <v>18</v>
      </c>
      <c r="AY182" s="161" t="s">
        <v>125</v>
      </c>
    </row>
    <row r="183" spans="1:65" s="2" customFormat="1" ht="24.15" customHeight="1">
      <c r="A183" s="28"/>
      <c r="B183" s="146"/>
      <c r="C183" s="147" t="s">
        <v>242</v>
      </c>
      <c r="D183" s="147" t="s">
        <v>127</v>
      </c>
      <c r="E183" s="148" t="s">
        <v>243</v>
      </c>
      <c r="F183" s="149" t="s">
        <v>244</v>
      </c>
      <c r="G183" s="150" t="s">
        <v>197</v>
      </c>
      <c r="H183" s="151">
        <v>59.5</v>
      </c>
      <c r="I183" s="151"/>
      <c r="J183" s="151">
        <f>ROUND(I183*H183,1)</f>
        <v>0</v>
      </c>
      <c r="K183" s="152"/>
      <c r="L183" s="29"/>
      <c r="M183" s="153" t="s">
        <v>1</v>
      </c>
      <c r="N183" s="154" t="s">
        <v>38</v>
      </c>
      <c r="O183" s="155">
        <v>0.36</v>
      </c>
      <c r="P183" s="155">
        <f>O183*H183</f>
        <v>21.419999999999998</v>
      </c>
      <c r="Q183" s="155">
        <v>2.0000000000000002E-5</v>
      </c>
      <c r="R183" s="155">
        <f>Q183*H183</f>
        <v>1.1900000000000001E-3</v>
      </c>
      <c r="S183" s="155">
        <v>1E-3</v>
      </c>
      <c r="T183" s="156">
        <f>S183*H183</f>
        <v>5.9500000000000004E-2</v>
      </c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R183" s="157" t="s">
        <v>131</v>
      </c>
      <c r="AT183" s="157" t="s">
        <v>127</v>
      </c>
      <c r="AU183" s="157" t="s">
        <v>81</v>
      </c>
      <c r="AY183" s="16" t="s">
        <v>125</v>
      </c>
      <c r="BE183" s="158">
        <f>IF(N183="základní",J183,0)</f>
        <v>0</v>
      </c>
      <c r="BF183" s="158">
        <f>IF(N183="snížená",J183,0)</f>
        <v>0</v>
      </c>
      <c r="BG183" s="158">
        <f>IF(N183="zákl. přenesená",J183,0)</f>
        <v>0</v>
      </c>
      <c r="BH183" s="158">
        <f>IF(N183="sníž. přenesená",J183,0)</f>
        <v>0</v>
      </c>
      <c r="BI183" s="158">
        <f>IF(N183="nulová",J183,0)</f>
        <v>0</v>
      </c>
      <c r="BJ183" s="16" t="s">
        <v>18</v>
      </c>
      <c r="BK183" s="158">
        <f>ROUND(I183*H183,1)</f>
        <v>0</v>
      </c>
      <c r="BL183" s="16" t="s">
        <v>131</v>
      </c>
      <c r="BM183" s="157" t="s">
        <v>245</v>
      </c>
    </row>
    <row r="184" spans="1:65" s="13" customFormat="1">
      <c r="B184" s="159"/>
      <c r="D184" s="160" t="s">
        <v>137</v>
      </c>
      <c r="E184" s="161" t="s">
        <v>1</v>
      </c>
      <c r="F184" s="162" t="s">
        <v>246</v>
      </c>
      <c r="H184" s="163">
        <v>59.5</v>
      </c>
      <c r="L184" s="159"/>
      <c r="M184" s="164"/>
      <c r="N184" s="165"/>
      <c r="O184" s="165"/>
      <c r="P184" s="165"/>
      <c r="Q184" s="165"/>
      <c r="R184" s="165"/>
      <c r="S184" s="165"/>
      <c r="T184" s="166"/>
      <c r="AT184" s="161" t="s">
        <v>137</v>
      </c>
      <c r="AU184" s="161" t="s">
        <v>81</v>
      </c>
      <c r="AV184" s="13" t="s">
        <v>81</v>
      </c>
      <c r="AW184" s="13" t="s">
        <v>30</v>
      </c>
      <c r="AX184" s="13" t="s">
        <v>18</v>
      </c>
      <c r="AY184" s="161" t="s">
        <v>125</v>
      </c>
    </row>
    <row r="185" spans="1:65" s="2" customFormat="1" ht="24.15" customHeight="1">
      <c r="A185" s="28"/>
      <c r="B185" s="146"/>
      <c r="C185" s="147" t="s">
        <v>247</v>
      </c>
      <c r="D185" s="147" t="s">
        <v>127</v>
      </c>
      <c r="E185" s="148" t="s">
        <v>248</v>
      </c>
      <c r="F185" s="149" t="s">
        <v>249</v>
      </c>
      <c r="G185" s="150" t="s">
        <v>197</v>
      </c>
      <c r="H185" s="151">
        <v>1.8</v>
      </c>
      <c r="I185" s="151"/>
      <c r="J185" s="151">
        <f>ROUND(I185*H185,1)</f>
        <v>0</v>
      </c>
      <c r="K185" s="152"/>
      <c r="L185" s="29"/>
      <c r="M185" s="153" t="s">
        <v>1</v>
      </c>
      <c r="N185" s="154" t="s">
        <v>38</v>
      </c>
      <c r="O185" s="155">
        <v>1.7</v>
      </c>
      <c r="P185" s="155">
        <f>O185*H185</f>
        <v>3.06</v>
      </c>
      <c r="Q185" s="155">
        <v>1.32E-3</v>
      </c>
      <c r="R185" s="155">
        <f>Q185*H185</f>
        <v>2.3760000000000001E-3</v>
      </c>
      <c r="S185" s="155">
        <v>2.5000000000000001E-2</v>
      </c>
      <c r="T185" s="156">
        <f>S185*H185</f>
        <v>4.5000000000000005E-2</v>
      </c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R185" s="157" t="s">
        <v>131</v>
      </c>
      <c r="AT185" s="157" t="s">
        <v>127</v>
      </c>
      <c r="AU185" s="157" t="s">
        <v>81</v>
      </c>
      <c r="AY185" s="16" t="s">
        <v>125</v>
      </c>
      <c r="BE185" s="158">
        <f>IF(N185="základní",J185,0)</f>
        <v>0</v>
      </c>
      <c r="BF185" s="158">
        <f>IF(N185="snížená",J185,0)</f>
        <v>0</v>
      </c>
      <c r="BG185" s="158">
        <f>IF(N185="zákl. přenesená",J185,0)</f>
        <v>0</v>
      </c>
      <c r="BH185" s="158">
        <f>IF(N185="sníž. přenesená",J185,0)</f>
        <v>0</v>
      </c>
      <c r="BI185" s="158">
        <f>IF(N185="nulová",J185,0)</f>
        <v>0</v>
      </c>
      <c r="BJ185" s="16" t="s">
        <v>18</v>
      </c>
      <c r="BK185" s="158">
        <f>ROUND(I185*H185,1)</f>
        <v>0</v>
      </c>
      <c r="BL185" s="16" t="s">
        <v>131</v>
      </c>
      <c r="BM185" s="157" t="s">
        <v>250</v>
      </c>
    </row>
    <row r="186" spans="1:65" s="13" customFormat="1">
      <c r="B186" s="159"/>
      <c r="D186" s="160" t="s">
        <v>137</v>
      </c>
      <c r="E186" s="161" t="s">
        <v>1</v>
      </c>
      <c r="F186" s="162" t="s">
        <v>251</v>
      </c>
      <c r="H186" s="163">
        <v>1.8</v>
      </c>
      <c r="L186" s="159"/>
      <c r="M186" s="164"/>
      <c r="N186" s="165"/>
      <c r="O186" s="165"/>
      <c r="P186" s="165"/>
      <c r="Q186" s="165"/>
      <c r="R186" s="165"/>
      <c r="S186" s="165"/>
      <c r="T186" s="166"/>
      <c r="AT186" s="161" t="s">
        <v>137</v>
      </c>
      <c r="AU186" s="161" t="s">
        <v>81</v>
      </c>
      <c r="AV186" s="13" t="s">
        <v>81</v>
      </c>
      <c r="AW186" s="13" t="s">
        <v>30</v>
      </c>
      <c r="AX186" s="13" t="s">
        <v>18</v>
      </c>
      <c r="AY186" s="161" t="s">
        <v>125</v>
      </c>
    </row>
    <row r="187" spans="1:65" s="12" customFormat="1" ht="22.95" customHeight="1">
      <c r="B187" s="134"/>
      <c r="D187" s="135" t="s">
        <v>72</v>
      </c>
      <c r="E187" s="144" t="s">
        <v>252</v>
      </c>
      <c r="F187" s="144" t="s">
        <v>253</v>
      </c>
      <c r="J187" s="145">
        <f>BK187</f>
        <v>0</v>
      </c>
      <c r="L187" s="134"/>
      <c r="M187" s="138"/>
      <c r="N187" s="139"/>
      <c r="O187" s="139"/>
      <c r="P187" s="140">
        <f>P188</f>
        <v>90.9</v>
      </c>
      <c r="Q187" s="139"/>
      <c r="R187" s="140">
        <f>R188</f>
        <v>0</v>
      </c>
      <c r="S187" s="139"/>
      <c r="T187" s="141">
        <f>T188</f>
        <v>0</v>
      </c>
      <c r="AR187" s="135" t="s">
        <v>18</v>
      </c>
      <c r="AT187" s="142" t="s">
        <v>72</v>
      </c>
      <c r="AU187" s="142" t="s">
        <v>18</v>
      </c>
      <c r="AY187" s="135" t="s">
        <v>125</v>
      </c>
      <c r="BK187" s="143">
        <f>BK188</f>
        <v>0</v>
      </c>
    </row>
    <row r="188" spans="1:65" s="2" customFormat="1" ht="16.5" customHeight="1">
      <c r="A188" s="28"/>
      <c r="B188" s="146"/>
      <c r="C188" s="147" t="s">
        <v>254</v>
      </c>
      <c r="D188" s="147" t="s">
        <v>127</v>
      </c>
      <c r="E188" s="148" t="s">
        <v>255</v>
      </c>
      <c r="F188" s="149" t="s">
        <v>256</v>
      </c>
      <c r="G188" s="150" t="s">
        <v>161</v>
      </c>
      <c r="H188" s="151">
        <v>22.5</v>
      </c>
      <c r="I188" s="151"/>
      <c r="J188" s="151">
        <f>ROUND(I188*H188,1)</f>
        <v>0</v>
      </c>
      <c r="K188" s="152"/>
      <c r="L188" s="29"/>
      <c r="M188" s="153" t="s">
        <v>1</v>
      </c>
      <c r="N188" s="154" t="s">
        <v>38</v>
      </c>
      <c r="O188" s="155">
        <v>4.04</v>
      </c>
      <c r="P188" s="155">
        <f>O188*H188</f>
        <v>90.9</v>
      </c>
      <c r="Q188" s="155">
        <v>0</v>
      </c>
      <c r="R188" s="155">
        <f>Q188*H188</f>
        <v>0</v>
      </c>
      <c r="S188" s="155">
        <v>0</v>
      </c>
      <c r="T188" s="156">
        <f>S188*H188</f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57" t="s">
        <v>131</v>
      </c>
      <c r="AT188" s="157" t="s">
        <v>127</v>
      </c>
      <c r="AU188" s="157" t="s">
        <v>81</v>
      </c>
      <c r="AY188" s="16" t="s">
        <v>125</v>
      </c>
      <c r="BE188" s="158">
        <f>IF(N188="základní",J188,0)</f>
        <v>0</v>
      </c>
      <c r="BF188" s="158">
        <f>IF(N188="snížená",J188,0)</f>
        <v>0</v>
      </c>
      <c r="BG188" s="158">
        <f>IF(N188="zákl. přenesená",J188,0)</f>
        <v>0</v>
      </c>
      <c r="BH188" s="158">
        <f>IF(N188="sníž. přenesená",J188,0)</f>
        <v>0</v>
      </c>
      <c r="BI188" s="158">
        <f>IF(N188="nulová",J188,0)</f>
        <v>0</v>
      </c>
      <c r="BJ188" s="16" t="s">
        <v>18</v>
      </c>
      <c r="BK188" s="158">
        <f>ROUND(I188*H188,1)</f>
        <v>0</v>
      </c>
      <c r="BL188" s="16" t="s">
        <v>131</v>
      </c>
      <c r="BM188" s="157" t="s">
        <v>257</v>
      </c>
    </row>
    <row r="189" spans="1:65" s="12" customFormat="1" ht="25.95" customHeight="1">
      <c r="B189" s="134"/>
      <c r="D189" s="135" t="s">
        <v>72</v>
      </c>
      <c r="E189" s="136" t="s">
        <v>258</v>
      </c>
      <c r="F189" s="136" t="s">
        <v>259</v>
      </c>
      <c r="J189" s="137">
        <f>BK189</f>
        <v>0</v>
      </c>
      <c r="L189" s="134"/>
      <c r="M189" s="138"/>
      <c r="N189" s="139"/>
      <c r="O189" s="139"/>
      <c r="P189" s="140">
        <f>P190+P205</f>
        <v>8.3928200000000004</v>
      </c>
      <c r="Q189" s="139"/>
      <c r="R189" s="140">
        <f>R190+R205</f>
        <v>7.1359510000000004</v>
      </c>
      <c r="S189" s="139"/>
      <c r="T189" s="141">
        <f>T190+T205</f>
        <v>0</v>
      </c>
      <c r="AR189" s="135" t="s">
        <v>81</v>
      </c>
      <c r="AT189" s="142" t="s">
        <v>72</v>
      </c>
      <c r="AU189" s="142" t="s">
        <v>73</v>
      </c>
      <c r="AY189" s="135" t="s">
        <v>125</v>
      </c>
      <c r="BK189" s="143">
        <f>BK190+BK205</f>
        <v>0</v>
      </c>
    </row>
    <row r="190" spans="1:65" s="12" customFormat="1" ht="22.95" customHeight="1">
      <c r="B190" s="134"/>
      <c r="D190" s="135" t="s">
        <v>72</v>
      </c>
      <c r="E190" s="144" t="s">
        <v>260</v>
      </c>
      <c r="F190" s="144" t="s">
        <v>261</v>
      </c>
      <c r="J190" s="145">
        <f>BK190</f>
        <v>0</v>
      </c>
      <c r="L190" s="134"/>
      <c r="M190" s="138"/>
      <c r="N190" s="139"/>
      <c r="O190" s="139"/>
      <c r="P190" s="140">
        <f>SUM(P191:P204)</f>
        <v>4.2128200000000007</v>
      </c>
      <c r="Q190" s="139"/>
      <c r="R190" s="140">
        <f>SUM(R191:R204)</f>
        <v>7.1351210000000007</v>
      </c>
      <c r="S190" s="139"/>
      <c r="T190" s="141">
        <f>SUM(T191:T204)</f>
        <v>0</v>
      </c>
      <c r="AR190" s="135" t="s">
        <v>81</v>
      </c>
      <c r="AT190" s="142" t="s">
        <v>72</v>
      </c>
      <c r="AU190" s="142" t="s">
        <v>18</v>
      </c>
      <c r="AY190" s="135" t="s">
        <v>125</v>
      </c>
      <c r="BK190" s="143">
        <f>SUM(BK191:BK204)</f>
        <v>0</v>
      </c>
    </row>
    <row r="191" spans="1:65" s="2" customFormat="1" ht="24.15" customHeight="1">
      <c r="A191" s="28"/>
      <c r="B191" s="146"/>
      <c r="C191" s="147" t="s">
        <v>262</v>
      </c>
      <c r="D191" s="147" t="s">
        <v>127</v>
      </c>
      <c r="E191" s="148" t="s">
        <v>263</v>
      </c>
      <c r="F191" s="149" t="s">
        <v>264</v>
      </c>
      <c r="G191" s="150" t="s">
        <v>130</v>
      </c>
      <c r="H191" s="151">
        <v>5.88</v>
      </c>
      <c r="I191" s="151"/>
      <c r="J191" s="151">
        <f>ROUND(I191*H191,1)</f>
        <v>0</v>
      </c>
      <c r="K191" s="152"/>
      <c r="L191" s="29"/>
      <c r="M191" s="153" t="s">
        <v>1</v>
      </c>
      <c r="N191" s="154" t="s">
        <v>38</v>
      </c>
      <c r="O191" s="155">
        <v>2.4E-2</v>
      </c>
      <c r="P191" s="155">
        <f>O191*H191</f>
        <v>0.14112</v>
      </c>
      <c r="Q191" s="155">
        <v>0</v>
      </c>
      <c r="R191" s="155">
        <f>Q191*H191</f>
        <v>0</v>
      </c>
      <c r="S191" s="155">
        <v>0</v>
      </c>
      <c r="T191" s="156">
        <f>S191*H191</f>
        <v>0</v>
      </c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R191" s="157" t="s">
        <v>210</v>
      </c>
      <c r="AT191" s="157" t="s">
        <v>127</v>
      </c>
      <c r="AU191" s="157" t="s">
        <v>81</v>
      </c>
      <c r="AY191" s="16" t="s">
        <v>125</v>
      </c>
      <c r="BE191" s="158">
        <f>IF(N191="základní",J191,0)</f>
        <v>0</v>
      </c>
      <c r="BF191" s="158">
        <f>IF(N191="snížená",J191,0)</f>
        <v>0</v>
      </c>
      <c r="BG191" s="158">
        <f>IF(N191="zákl. přenesená",J191,0)</f>
        <v>0</v>
      </c>
      <c r="BH191" s="158">
        <f>IF(N191="sníž. přenesená",J191,0)</f>
        <v>0</v>
      </c>
      <c r="BI191" s="158">
        <f>IF(N191="nulová",J191,0)</f>
        <v>0</v>
      </c>
      <c r="BJ191" s="16" t="s">
        <v>18</v>
      </c>
      <c r="BK191" s="158">
        <f>ROUND(I191*H191,1)</f>
        <v>0</v>
      </c>
      <c r="BL191" s="16" t="s">
        <v>210</v>
      </c>
      <c r="BM191" s="157" t="s">
        <v>265</v>
      </c>
    </row>
    <row r="192" spans="1:65" s="13" customFormat="1" ht="20.399999999999999">
      <c r="B192" s="159"/>
      <c r="D192" s="160" t="s">
        <v>137</v>
      </c>
      <c r="E192" s="161" t="s">
        <v>1</v>
      </c>
      <c r="F192" s="162" t="s">
        <v>266</v>
      </c>
      <c r="H192" s="163">
        <v>5.88</v>
      </c>
      <c r="L192" s="159"/>
      <c r="M192" s="164"/>
      <c r="N192" s="165"/>
      <c r="O192" s="165"/>
      <c r="P192" s="165"/>
      <c r="Q192" s="165"/>
      <c r="R192" s="165"/>
      <c r="S192" s="165"/>
      <c r="T192" s="166"/>
      <c r="AT192" s="161" t="s">
        <v>137</v>
      </c>
      <c r="AU192" s="161" t="s">
        <v>81</v>
      </c>
      <c r="AV192" s="13" t="s">
        <v>81</v>
      </c>
      <c r="AW192" s="13" t="s">
        <v>30</v>
      </c>
      <c r="AX192" s="13" t="s">
        <v>18</v>
      </c>
      <c r="AY192" s="161" t="s">
        <v>125</v>
      </c>
    </row>
    <row r="193" spans="1:65" s="2" customFormat="1" ht="16.5" customHeight="1">
      <c r="A193" s="28"/>
      <c r="B193" s="146"/>
      <c r="C193" s="174" t="s">
        <v>267</v>
      </c>
      <c r="D193" s="174" t="s">
        <v>200</v>
      </c>
      <c r="E193" s="175" t="s">
        <v>268</v>
      </c>
      <c r="F193" s="176" t="s">
        <v>269</v>
      </c>
      <c r="G193" s="177" t="s">
        <v>270</v>
      </c>
      <c r="H193" s="178">
        <v>2.94</v>
      </c>
      <c r="I193" s="178"/>
      <c r="J193" s="178">
        <f>ROUND(I193*H193,1)</f>
        <v>0</v>
      </c>
      <c r="K193" s="179"/>
      <c r="L193" s="180"/>
      <c r="M193" s="181" t="s">
        <v>1</v>
      </c>
      <c r="N193" s="182" t="s">
        <v>38</v>
      </c>
      <c r="O193" s="155">
        <v>0</v>
      </c>
      <c r="P193" s="155">
        <f>O193*H193</f>
        <v>0</v>
      </c>
      <c r="Q193" s="155">
        <v>0.6</v>
      </c>
      <c r="R193" s="155">
        <f>Q193*H193</f>
        <v>1.764</v>
      </c>
      <c r="S193" s="155">
        <v>0</v>
      </c>
      <c r="T193" s="156">
        <f>S193*H193</f>
        <v>0</v>
      </c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R193" s="157" t="s">
        <v>271</v>
      </c>
      <c r="AT193" s="157" t="s">
        <v>200</v>
      </c>
      <c r="AU193" s="157" t="s">
        <v>81</v>
      </c>
      <c r="AY193" s="16" t="s">
        <v>125</v>
      </c>
      <c r="BE193" s="158">
        <f>IF(N193="základní",J193,0)</f>
        <v>0</v>
      </c>
      <c r="BF193" s="158">
        <f>IF(N193="snížená",J193,0)</f>
        <v>0</v>
      </c>
      <c r="BG193" s="158">
        <f>IF(N193="zákl. přenesená",J193,0)</f>
        <v>0</v>
      </c>
      <c r="BH193" s="158">
        <f>IF(N193="sníž. přenesená",J193,0)</f>
        <v>0</v>
      </c>
      <c r="BI193" s="158">
        <f>IF(N193="nulová",J193,0)</f>
        <v>0</v>
      </c>
      <c r="BJ193" s="16" t="s">
        <v>18</v>
      </c>
      <c r="BK193" s="158">
        <f>ROUND(I193*H193,1)</f>
        <v>0</v>
      </c>
      <c r="BL193" s="16" t="s">
        <v>210</v>
      </c>
      <c r="BM193" s="157" t="s">
        <v>272</v>
      </c>
    </row>
    <row r="194" spans="1:65" s="13" customFormat="1">
      <c r="B194" s="159"/>
      <c r="D194" s="160" t="s">
        <v>137</v>
      </c>
      <c r="F194" s="162" t="s">
        <v>273</v>
      </c>
      <c r="H194" s="163">
        <v>2.94</v>
      </c>
      <c r="L194" s="159"/>
      <c r="M194" s="164"/>
      <c r="N194" s="165"/>
      <c r="O194" s="165"/>
      <c r="P194" s="165"/>
      <c r="Q194" s="165"/>
      <c r="R194" s="165"/>
      <c r="S194" s="165"/>
      <c r="T194" s="166"/>
      <c r="AT194" s="161" t="s">
        <v>137</v>
      </c>
      <c r="AU194" s="161" t="s">
        <v>81</v>
      </c>
      <c r="AV194" s="13" t="s">
        <v>81</v>
      </c>
      <c r="AW194" s="13" t="s">
        <v>3</v>
      </c>
      <c r="AX194" s="13" t="s">
        <v>18</v>
      </c>
      <c r="AY194" s="161" t="s">
        <v>125</v>
      </c>
    </row>
    <row r="195" spans="1:65" s="2" customFormat="1" ht="24.15" customHeight="1">
      <c r="A195" s="28"/>
      <c r="B195" s="146"/>
      <c r="C195" s="147" t="s">
        <v>274</v>
      </c>
      <c r="D195" s="147" t="s">
        <v>127</v>
      </c>
      <c r="E195" s="148" t="s">
        <v>275</v>
      </c>
      <c r="F195" s="149" t="s">
        <v>276</v>
      </c>
      <c r="G195" s="150" t="s">
        <v>130</v>
      </c>
      <c r="H195" s="151">
        <v>8.81</v>
      </c>
      <c r="I195" s="151"/>
      <c r="J195" s="151">
        <f>ROUND(I195*H195,1)</f>
        <v>0</v>
      </c>
      <c r="K195" s="152"/>
      <c r="L195" s="29"/>
      <c r="M195" s="153" t="s">
        <v>1</v>
      </c>
      <c r="N195" s="154" t="s">
        <v>38</v>
      </c>
      <c r="O195" s="155">
        <v>5.3999999999999999E-2</v>
      </c>
      <c r="P195" s="155">
        <f>O195*H195</f>
        <v>0.47574</v>
      </c>
      <c r="Q195" s="155">
        <v>0</v>
      </c>
      <c r="R195" s="155">
        <f>Q195*H195</f>
        <v>0</v>
      </c>
      <c r="S195" s="155">
        <v>0</v>
      </c>
      <c r="T195" s="156">
        <f>S195*H195</f>
        <v>0</v>
      </c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R195" s="157" t="s">
        <v>210</v>
      </c>
      <c r="AT195" s="157" t="s">
        <v>127</v>
      </c>
      <c r="AU195" s="157" t="s">
        <v>81</v>
      </c>
      <c r="AY195" s="16" t="s">
        <v>125</v>
      </c>
      <c r="BE195" s="158">
        <f>IF(N195="základní",J195,0)</f>
        <v>0</v>
      </c>
      <c r="BF195" s="158">
        <f>IF(N195="snížená",J195,0)</f>
        <v>0</v>
      </c>
      <c r="BG195" s="158">
        <f>IF(N195="zákl. přenesená",J195,0)</f>
        <v>0</v>
      </c>
      <c r="BH195" s="158">
        <f>IF(N195="sníž. přenesená",J195,0)</f>
        <v>0</v>
      </c>
      <c r="BI195" s="158">
        <f>IF(N195="nulová",J195,0)</f>
        <v>0</v>
      </c>
      <c r="BJ195" s="16" t="s">
        <v>18</v>
      </c>
      <c r="BK195" s="158">
        <f>ROUND(I195*H195,1)</f>
        <v>0</v>
      </c>
      <c r="BL195" s="16" t="s">
        <v>210</v>
      </c>
      <c r="BM195" s="157" t="s">
        <v>277</v>
      </c>
    </row>
    <row r="196" spans="1:65" s="13" customFormat="1" ht="30.6">
      <c r="B196" s="159"/>
      <c r="D196" s="160" t="s">
        <v>137</v>
      </c>
      <c r="E196" s="161" t="s">
        <v>1</v>
      </c>
      <c r="F196" s="162" t="s">
        <v>278</v>
      </c>
      <c r="H196" s="163">
        <v>8.81</v>
      </c>
      <c r="L196" s="159"/>
      <c r="M196" s="164"/>
      <c r="N196" s="165"/>
      <c r="O196" s="165"/>
      <c r="P196" s="165"/>
      <c r="Q196" s="165"/>
      <c r="R196" s="165"/>
      <c r="S196" s="165"/>
      <c r="T196" s="166"/>
      <c r="AT196" s="161" t="s">
        <v>137</v>
      </c>
      <c r="AU196" s="161" t="s">
        <v>81</v>
      </c>
      <c r="AV196" s="13" t="s">
        <v>81</v>
      </c>
      <c r="AW196" s="13" t="s">
        <v>30</v>
      </c>
      <c r="AX196" s="13" t="s">
        <v>18</v>
      </c>
      <c r="AY196" s="161" t="s">
        <v>125</v>
      </c>
    </row>
    <row r="197" spans="1:65" s="2" customFormat="1" ht="16.5" customHeight="1">
      <c r="A197" s="28"/>
      <c r="B197" s="146"/>
      <c r="C197" s="174" t="s">
        <v>279</v>
      </c>
      <c r="D197" s="174" t="s">
        <v>200</v>
      </c>
      <c r="E197" s="175" t="s">
        <v>268</v>
      </c>
      <c r="F197" s="176" t="s">
        <v>269</v>
      </c>
      <c r="G197" s="177" t="s">
        <v>270</v>
      </c>
      <c r="H197" s="178">
        <v>8.81</v>
      </c>
      <c r="I197" s="178"/>
      <c r="J197" s="178">
        <f>ROUND(I197*H197,1)</f>
        <v>0</v>
      </c>
      <c r="K197" s="179"/>
      <c r="L197" s="180"/>
      <c r="M197" s="181" t="s">
        <v>1</v>
      </c>
      <c r="N197" s="182" t="s">
        <v>38</v>
      </c>
      <c r="O197" s="155">
        <v>0</v>
      </c>
      <c r="P197" s="155">
        <f>O197*H197</f>
        <v>0</v>
      </c>
      <c r="Q197" s="155">
        <v>0.6</v>
      </c>
      <c r="R197" s="155">
        <f>Q197*H197</f>
        <v>5.2860000000000005</v>
      </c>
      <c r="S197" s="155">
        <v>0</v>
      </c>
      <c r="T197" s="156">
        <f>S197*H197</f>
        <v>0</v>
      </c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R197" s="157" t="s">
        <v>271</v>
      </c>
      <c r="AT197" s="157" t="s">
        <v>200</v>
      </c>
      <c r="AU197" s="157" t="s">
        <v>81</v>
      </c>
      <c r="AY197" s="16" t="s">
        <v>125</v>
      </c>
      <c r="BE197" s="158">
        <f>IF(N197="základní",J197,0)</f>
        <v>0</v>
      </c>
      <c r="BF197" s="158">
        <f>IF(N197="snížená",J197,0)</f>
        <v>0</v>
      </c>
      <c r="BG197" s="158">
        <f>IF(N197="zákl. přenesená",J197,0)</f>
        <v>0</v>
      </c>
      <c r="BH197" s="158">
        <f>IF(N197="sníž. přenesená",J197,0)</f>
        <v>0</v>
      </c>
      <c r="BI197" s="158">
        <f>IF(N197="nulová",J197,0)</f>
        <v>0</v>
      </c>
      <c r="BJ197" s="16" t="s">
        <v>18</v>
      </c>
      <c r="BK197" s="158">
        <f>ROUND(I197*H197,1)</f>
        <v>0</v>
      </c>
      <c r="BL197" s="16" t="s">
        <v>210</v>
      </c>
      <c r="BM197" s="157" t="s">
        <v>280</v>
      </c>
    </row>
    <row r="198" spans="1:65" s="2" customFormat="1" ht="24.15" customHeight="1">
      <c r="A198" s="28"/>
      <c r="B198" s="146"/>
      <c r="C198" s="147" t="s">
        <v>281</v>
      </c>
      <c r="D198" s="147" t="s">
        <v>127</v>
      </c>
      <c r="E198" s="148" t="s">
        <v>282</v>
      </c>
      <c r="F198" s="149" t="s">
        <v>283</v>
      </c>
      <c r="G198" s="150" t="s">
        <v>130</v>
      </c>
      <c r="H198" s="151">
        <v>5.88</v>
      </c>
      <c r="I198" s="151"/>
      <c r="J198" s="151">
        <f>ROUND(I198*H198,1)</f>
        <v>0</v>
      </c>
      <c r="K198" s="152"/>
      <c r="L198" s="29"/>
      <c r="M198" s="153" t="s">
        <v>1</v>
      </c>
      <c r="N198" s="154" t="s">
        <v>38</v>
      </c>
      <c r="O198" s="155">
        <v>0.222</v>
      </c>
      <c r="P198" s="155">
        <f>O198*H198</f>
        <v>1.3053600000000001</v>
      </c>
      <c r="Q198" s="155">
        <v>4.0000000000000002E-4</v>
      </c>
      <c r="R198" s="155">
        <f>Q198*H198</f>
        <v>2.3519999999999999E-3</v>
      </c>
      <c r="S198" s="155">
        <v>0</v>
      </c>
      <c r="T198" s="156">
        <f>S198*H198</f>
        <v>0</v>
      </c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R198" s="157" t="s">
        <v>210</v>
      </c>
      <c r="AT198" s="157" t="s">
        <v>127</v>
      </c>
      <c r="AU198" s="157" t="s">
        <v>81</v>
      </c>
      <c r="AY198" s="16" t="s">
        <v>125</v>
      </c>
      <c r="BE198" s="158">
        <f>IF(N198="základní",J198,0)</f>
        <v>0</v>
      </c>
      <c r="BF198" s="158">
        <f>IF(N198="snížená",J198,0)</f>
        <v>0</v>
      </c>
      <c r="BG198" s="158">
        <f>IF(N198="zákl. přenesená",J198,0)</f>
        <v>0</v>
      </c>
      <c r="BH198" s="158">
        <f>IF(N198="sníž. přenesená",J198,0)</f>
        <v>0</v>
      </c>
      <c r="BI198" s="158">
        <f>IF(N198="nulová",J198,0)</f>
        <v>0</v>
      </c>
      <c r="BJ198" s="16" t="s">
        <v>18</v>
      </c>
      <c r="BK198" s="158">
        <f>ROUND(I198*H198,1)</f>
        <v>0</v>
      </c>
      <c r="BL198" s="16" t="s">
        <v>210</v>
      </c>
      <c r="BM198" s="157" t="s">
        <v>284</v>
      </c>
    </row>
    <row r="199" spans="1:65" s="2" customFormat="1" ht="16.5" customHeight="1">
      <c r="A199" s="28"/>
      <c r="B199" s="146"/>
      <c r="C199" s="174" t="s">
        <v>285</v>
      </c>
      <c r="D199" s="174" t="s">
        <v>200</v>
      </c>
      <c r="E199" s="175" t="s">
        <v>286</v>
      </c>
      <c r="F199" s="176" t="s">
        <v>287</v>
      </c>
      <c r="G199" s="177" t="s">
        <v>130</v>
      </c>
      <c r="H199" s="178">
        <v>6.85</v>
      </c>
      <c r="I199" s="178"/>
      <c r="J199" s="178">
        <f>ROUND(I199*H199,1)</f>
        <v>0</v>
      </c>
      <c r="K199" s="179"/>
      <c r="L199" s="180"/>
      <c r="M199" s="181" t="s">
        <v>1</v>
      </c>
      <c r="N199" s="182" t="s">
        <v>38</v>
      </c>
      <c r="O199" s="155">
        <v>0</v>
      </c>
      <c r="P199" s="155">
        <f>O199*H199</f>
        <v>0</v>
      </c>
      <c r="Q199" s="155">
        <v>4.4999999999999997E-3</v>
      </c>
      <c r="R199" s="155">
        <f>Q199*H199</f>
        <v>3.0824999999999995E-2</v>
      </c>
      <c r="S199" s="155">
        <v>0</v>
      </c>
      <c r="T199" s="156">
        <f>S199*H199</f>
        <v>0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157" t="s">
        <v>271</v>
      </c>
      <c r="AT199" s="157" t="s">
        <v>200</v>
      </c>
      <c r="AU199" s="157" t="s">
        <v>81</v>
      </c>
      <c r="AY199" s="16" t="s">
        <v>125</v>
      </c>
      <c r="BE199" s="158">
        <f>IF(N199="základní",J199,0)</f>
        <v>0</v>
      </c>
      <c r="BF199" s="158">
        <f>IF(N199="snížená",J199,0)</f>
        <v>0</v>
      </c>
      <c r="BG199" s="158">
        <f>IF(N199="zákl. přenesená",J199,0)</f>
        <v>0</v>
      </c>
      <c r="BH199" s="158">
        <f>IF(N199="sníž. přenesená",J199,0)</f>
        <v>0</v>
      </c>
      <c r="BI199" s="158">
        <f>IF(N199="nulová",J199,0)</f>
        <v>0</v>
      </c>
      <c r="BJ199" s="16" t="s">
        <v>18</v>
      </c>
      <c r="BK199" s="158">
        <f>ROUND(I199*H199,1)</f>
        <v>0</v>
      </c>
      <c r="BL199" s="16" t="s">
        <v>210</v>
      </c>
      <c r="BM199" s="157" t="s">
        <v>288</v>
      </c>
    </row>
    <row r="200" spans="1:65" s="13" customFormat="1">
      <c r="B200" s="159"/>
      <c r="D200" s="160" t="s">
        <v>137</v>
      </c>
      <c r="F200" s="162" t="s">
        <v>289</v>
      </c>
      <c r="H200" s="163">
        <v>6.85</v>
      </c>
      <c r="L200" s="159"/>
      <c r="M200" s="164"/>
      <c r="N200" s="165"/>
      <c r="O200" s="165"/>
      <c r="P200" s="165"/>
      <c r="Q200" s="165"/>
      <c r="R200" s="165"/>
      <c r="S200" s="165"/>
      <c r="T200" s="166"/>
      <c r="AT200" s="161" t="s">
        <v>137</v>
      </c>
      <c r="AU200" s="161" t="s">
        <v>81</v>
      </c>
      <c r="AV200" s="13" t="s">
        <v>81</v>
      </c>
      <c r="AW200" s="13" t="s">
        <v>3</v>
      </c>
      <c r="AX200" s="13" t="s">
        <v>18</v>
      </c>
      <c r="AY200" s="161" t="s">
        <v>125</v>
      </c>
    </row>
    <row r="201" spans="1:65" s="2" customFormat="1" ht="24.15" customHeight="1">
      <c r="A201" s="28"/>
      <c r="B201" s="146"/>
      <c r="C201" s="147" t="s">
        <v>271</v>
      </c>
      <c r="D201" s="147" t="s">
        <v>127</v>
      </c>
      <c r="E201" s="148" t="s">
        <v>290</v>
      </c>
      <c r="F201" s="149" t="s">
        <v>291</v>
      </c>
      <c r="G201" s="150" t="s">
        <v>130</v>
      </c>
      <c r="H201" s="151">
        <v>8.81</v>
      </c>
      <c r="I201" s="151"/>
      <c r="J201" s="151">
        <f>ROUND(I201*H201,1)</f>
        <v>0</v>
      </c>
      <c r="K201" s="152"/>
      <c r="L201" s="29"/>
      <c r="M201" s="153" t="s">
        <v>1</v>
      </c>
      <c r="N201" s="154" t="s">
        <v>38</v>
      </c>
      <c r="O201" s="155">
        <v>0.26</v>
      </c>
      <c r="P201" s="155">
        <f>O201*H201</f>
        <v>2.2906000000000004</v>
      </c>
      <c r="Q201" s="155">
        <v>4.0000000000000002E-4</v>
      </c>
      <c r="R201" s="155">
        <f>Q201*H201</f>
        <v>3.5240000000000002E-3</v>
      </c>
      <c r="S201" s="155">
        <v>0</v>
      </c>
      <c r="T201" s="156">
        <f>S201*H201</f>
        <v>0</v>
      </c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R201" s="157" t="s">
        <v>210</v>
      </c>
      <c r="AT201" s="157" t="s">
        <v>127</v>
      </c>
      <c r="AU201" s="157" t="s">
        <v>81</v>
      </c>
      <c r="AY201" s="16" t="s">
        <v>125</v>
      </c>
      <c r="BE201" s="158">
        <f>IF(N201="základní",J201,0)</f>
        <v>0</v>
      </c>
      <c r="BF201" s="158">
        <f>IF(N201="snížená",J201,0)</f>
        <v>0</v>
      </c>
      <c r="BG201" s="158">
        <f>IF(N201="zákl. přenesená",J201,0)</f>
        <v>0</v>
      </c>
      <c r="BH201" s="158">
        <f>IF(N201="sníž. přenesená",J201,0)</f>
        <v>0</v>
      </c>
      <c r="BI201" s="158">
        <f>IF(N201="nulová",J201,0)</f>
        <v>0</v>
      </c>
      <c r="BJ201" s="16" t="s">
        <v>18</v>
      </c>
      <c r="BK201" s="158">
        <f>ROUND(I201*H201,1)</f>
        <v>0</v>
      </c>
      <c r="BL201" s="16" t="s">
        <v>210</v>
      </c>
      <c r="BM201" s="157" t="s">
        <v>292</v>
      </c>
    </row>
    <row r="202" spans="1:65" s="2" customFormat="1" ht="16.5" customHeight="1">
      <c r="A202" s="28"/>
      <c r="B202" s="146"/>
      <c r="C202" s="174" t="s">
        <v>293</v>
      </c>
      <c r="D202" s="174" t="s">
        <v>200</v>
      </c>
      <c r="E202" s="175" t="s">
        <v>286</v>
      </c>
      <c r="F202" s="176" t="s">
        <v>287</v>
      </c>
      <c r="G202" s="177" t="s">
        <v>130</v>
      </c>
      <c r="H202" s="178">
        <v>10.76</v>
      </c>
      <c r="I202" s="178"/>
      <c r="J202" s="178">
        <f>ROUND(I202*H202,1)</f>
        <v>0</v>
      </c>
      <c r="K202" s="179"/>
      <c r="L202" s="180"/>
      <c r="M202" s="181" t="s">
        <v>1</v>
      </c>
      <c r="N202" s="182" t="s">
        <v>38</v>
      </c>
      <c r="O202" s="155">
        <v>0</v>
      </c>
      <c r="P202" s="155">
        <f>O202*H202</f>
        <v>0</v>
      </c>
      <c r="Q202" s="155">
        <v>4.4999999999999997E-3</v>
      </c>
      <c r="R202" s="155">
        <f>Q202*H202</f>
        <v>4.8419999999999998E-2</v>
      </c>
      <c r="S202" s="155">
        <v>0</v>
      </c>
      <c r="T202" s="156">
        <f>S202*H202</f>
        <v>0</v>
      </c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R202" s="157" t="s">
        <v>271</v>
      </c>
      <c r="AT202" s="157" t="s">
        <v>200</v>
      </c>
      <c r="AU202" s="157" t="s">
        <v>81</v>
      </c>
      <c r="AY202" s="16" t="s">
        <v>125</v>
      </c>
      <c r="BE202" s="158">
        <f>IF(N202="základní",J202,0)</f>
        <v>0</v>
      </c>
      <c r="BF202" s="158">
        <f>IF(N202="snížená",J202,0)</f>
        <v>0</v>
      </c>
      <c r="BG202" s="158">
        <f>IF(N202="zákl. přenesená",J202,0)</f>
        <v>0</v>
      </c>
      <c r="BH202" s="158">
        <f>IF(N202="sníž. přenesená",J202,0)</f>
        <v>0</v>
      </c>
      <c r="BI202" s="158">
        <f>IF(N202="nulová",J202,0)</f>
        <v>0</v>
      </c>
      <c r="BJ202" s="16" t="s">
        <v>18</v>
      </c>
      <c r="BK202" s="158">
        <f>ROUND(I202*H202,1)</f>
        <v>0</v>
      </c>
      <c r="BL202" s="16" t="s">
        <v>210</v>
      </c>
      <c r="BM202" s="157" t="s">
        <v>294</v>
      </c>
    </row>
    <row r="203" spans="1:65" s="13" customFormat="1">
      <c r="B203" s="159"/>
      <c r="D203" s="160" t="s">
        <v>137</v>
      </c>
      <c r="F203" s="162" t="s">
        <v>295</v>
      </c>
      <c r="H203" s="163">
        <v>10.76</v>
      </c>
      <c r="L203" s="159"/>
      <c r="M203" s="164"/>
      <c r="N203" s="165"/>
      <c r="O203" s="165"/>
      <c r="P203" s="165"/>
      <c r="Q203" s="165"/>
      <c r="R203" s="165"/>
      <c r="S203" s="165"/>
      <c r="T203" s="166"/>
      <c r="AT203" s="161" t="s">
        <v>137</v>
      </c>
      <c r="AU203" s="161" t="s">
        <v>81</v>
      </c>
      <c r="AV203" s="13" t="s">
        <v>81</v>
      </c>
      <c r="AW203" s="13" t="s">
        <v>3</v>
      </c>
      <c r="AX203" s="13" t="s">
        <v>18</v>
      </c>
      <c r="AY203" s="161" t="s">
        <v>125</v>
      </c>
    </row>
    <row r="204" spans="1:65" s="2" customFormat="1" ht="24.15" customHeight="1">
      <c r="A204" s="28"/>
      <c r="B204" s="146"/>
      <c r="C204" s="147" t="s">
        <v>296</v>
      </c>
      <c r="D204" s="147" t="s">
        <v>127</v>
      </c>
      <c r="E204" s="148" t="s">
        <v>297</v>
      </c>
      <c r="F204" s="149" t="s">
        <v>298</v>
      </c>
      <c r="G204" s="150" t="s">
        <v>299</v>
      </c>
      <c r="H204" s="151">
        <v>74.38</v>
      </c>
      <c r="I204" s="151"/>
      <c r="J204" s="151">
        <f>ROUND(I204*H204,1)</f>
        <v>0</v>
      </c>
      <c r="K204" s="152"/>
      <c r="L204" s="29"/>
      <c r="M204" s="153" t="s">
        <v>1</v>
      </c>
      <c r="N204" s="154" t="s">
        <v>38</v>
      </c>
      <c r="O204" s="155">
        <v>0</v>
      </c>
      <c r="P204" s="155">
        <f>O204*H204</f>
        <v>0</v>
      </c>
      <c r="Q204" s="155">
        <v>0</v>
      </c>
      <c r="R204" s="155">
        <f>Q204*H204</f>
        <v>0</v>
      </c>
      <c r="S204" s="155">
        <v>0</v>
      </c>
      <c r="T204" s="156">
        <f>S204*H204</f>
        <v>0</v>
      </c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R204" s="157" t="s">
        <v>210</v>
      </c>
      <c r="AT204" s="157" t="s">
        <v>127</v>
      </c>
      <c r="AU204" s="157" t="s">
        <v>81</v>
      </c>
      <c r="AY204" s="16" t="s">
        <v>125</v>
      </c>
      <c r="BE204" s="158">
        <f>IF(N204="základní",J204,0)</f>
        <v>0</v>
      </c>
      <c r="BF204" s="158">
        <f>IF(N204="snížená",J204,0)</f>
        <v>0</v>
      </c>
      <c r="BG204" s="158">
        <f>IF(N204="zákl. přenesená",J204,0)</f>
        <v>0</v>
      </c>
      <c r="BH204" s="158">
        <f>IF(N204="sníž. přenesená",J204,0)</f>
        <v>0</v>
      </c>
      <c r="BI204" s="158">
        <f>IF(N204="nulová",J204,0)</f>
        <v>0</v>
      </c>
      <c r="BJ204" s="16" t="s">
        <v>18</v>
      </c>
      <c r="BK204" s="158">
        <f>ROUND(I204*H204,1)</f>
        <v>0</v>
      </c>
      <c r="BL204" s="16" t="s">
        <v>210</v>
      </c>
      <c r="BM204" s="157" t="s">
        <v>300</v>
      </c>
    </row>
    <row r="205" spans="1:65" s="12" customFormat="1" ht="22.95" customHeight="1">
      <c r="B205" s="134"/>
      <c r="D205" s="135" t="s">
        <v>72</v>
      </c>
      <c r="E205" s="144" t="s">
        <v>301</v>
      </c>
      <c r="F205" s="144" t="s">
        <v>302</v>
      </c>
      <c r="J205" s="145">
        <f>BK205</f>
        <v>0</v>
      </c>
      <c r="L205" s="134"/>
      <c r="M205" s="138"/>
      <c r="N205" s="139"/>
      <c r="O205" s="139"/>
      <c r="P205" s="140">
        <f>SUM(P206:P208)</f>
        <v>4.18</v>
      </c>
      <c r="Q205" s="139"/>
      <c r="R205" s="140">
        <f>SUM(R206:R208)</f>
        <v>8.3000000000000001E-4</v>
      </c>
      <c r="S205" s="139"/>
      <c r="T205" s="141">
        <f>SUM(T206:T208)</f>
        <v>0</v>
      </c>
      <c r="AR205" s="135" t="s">
        <v>81</v>
      </c>
      <c r="AT205" s="142" t="s">
        <v>72</v>
      </c>
      <c r="AU205" s="142" t="s">
        <v>18</v>
      </c>
      <c r="AY205" s="135" t="s">
        <v>125</v>
      </c>
      <c r="BK205" s="143">
        <f>SUM(BK206:BK208)</f>
        <v>0</v>
      </c>
    </row>
    <row r="206" spans="1:65" s="2" customFormat="1" ht="24.15" customHeight="1">
      <c r="A206" s="28"/>
      <c r="B206" s="146"/>
      <c r="C206" s="147" t="s">
        <v>303</v>
      </c>
      <c r="D206" s="147" t="s">
        <v>127</v>
      </c>
      <c r="E206" s="148" t="s">
        <v>304</v>
      </c>
      <c r="F206" s="149" t="s">
        <v>305</v>
      </c>
      <c r="G206" s="150" t="s">
        <v>197</v>
      </c>
      <c r="H206" s="151">
        <v>4.5</v>
      </c>
      <c r="I206" s="151"/>
      <c r="J206" s="151">
        <f>ROUND(I206*H206,1)</f>
        <v>0</v>
      </c>
      <c r="K206" s="152"/>
      <c r="L206" s="29"/>
      <c r="M206" s="153" t="s">
        <v>1</v>
      </c>
      <c r="N206" s="154" t="s">
        <v>38</v>
      </c>
      <c r="O206" s="155">
        <v>0.45600000000000002</v>
      </c>
      <c r="P206" s="155">
        <f>O206*H206</f>
        <v>2.052</v>
      </c>
      <c r="Q206" s="155">
        <v>6.0000000000000002E-5</v>
      </c>
      <c r="R206" s="155">
        <f>Q206*H206</f>
        <v>2.7E-4</v>
      </c>
      <c r="S206" s="155">
        <v>0</v>
      </c>
      <c r="T206" s="156">
        <f>S206*H206</f>
        <v>0</v>
      </c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R206" s="157" t="s">
        <v>210</v>
      </c>
      <c r="AT206" s="157" t="s">
        <v>127</v>
      </c>
      <c r="AU206" s="157" t="s">
        <v>81</v>
      </c>
      <c r="AY206" s="16" t="s">
        <v>125</v>
      </c>
      <c r="BE206" s="158">
        <f>IF(N206="základní",J206,0)</f>
        <v>0</v>
      </c>
      <c r="BF206" s="158">
        <f>IF(N206="snížená",J206,0)</f>
        <v>0</v>
      </c>
      <c r="BG206" s="158">
        <f>IF(N206="zákl. přenesená",J206,0)</f>
        <v>0</v>
      </c>
      <c r="BH206" s="158">
        <f>IF(N206="sníž. přenesená",J206,0)</f>
        <v>0</v>
      </c>
      <c r="BI206" s="158">
        <f>IF(N206="nulová",J206,0)</f>
        <v>0</v>
      </c>
      <c r="BJ206" s="16" t="s">
        <v>18</v>
      </c>
      <c r="BK206" s="158">
        <f>ROUND(I206*H206,1)</f>
        <v>0</v>
      </c>
      <c r="BL206" s="16" t="s">
        <v>210</v>
      </c>
      <c r="BM206" s="157" t="s">
        <v>306</v>
      </c>
    </row>
    <row r="207" spans="1:65" s="13" customFormat="1">
      <c r="B207" s="159"/>
      <c r="D207" s="160" t="s">
        <v>137</v>
      </c>
      <c r="E207" s="161" t="s">
        <v>1</v>
      </c>
      <c r="F207" s="162" t="s">
        <v>307</v>
      </c>
      <c r="H207" s="163">
        <v>4.5</v>
      </c>
      <c r="L207" s="159"/>
      <c r="M207" s="164"/>
      <c r="N207" s="165"/>
      <c r="O207" s="165"/>
      <c r="P207" s="165"/>
      <c r="Q207" s="165"/>
      <c r="R207" s="165"/>
      <c r="S207" s="165"/>
      <c r="T207" s="166"/>
      <c r="AT207" s="161" t="s">
        <v>137</v>
      </c>
      <c r="AU207" s="161" t="s">
        <v>81</v>
      </c>
      <c r="AV207" s="13" t="s">
        <v>81</v>
      </c>
      <c r="AW207" s="13" t="s">
        <v>30</v>
      </c>
      <c r="AX207" s="13" t="s">
        <v>18</v>
      </c>
      <c r="AY207" s="161" t="s">
        <v>125</v>
      </c>
    </row>
    <row r="208" spans="1:65" s="2" customFormat="1" ht="24.15" customHeight="1">
      <c r="A208" s="28"/>
      <c r="B208" s="146"/>
      <c r="C208" s="147" t="s">
        <v>308</v>
      </c>
      <c r="D208" s="147" t="s">
        <v>127</v>
      </c>
      <c r="E208" s="148" t="s">
        <v>309</v>
      </c>
      <c r="F208" s="149" t="s">
        <v>310</v>
      </c>
      <c r="G208" s="150" t="s">
        <v>203</v>
      </c>
      <c r="H208" s="151">
        <v>8</v>
      </c>
      <c r="I208" s="151"/>
      <c r="J208" s="151">
        <f>ROUND(I208*H208,1)</f>
        <v>0</v>
      </c>
      <c r="K208" s="152"/>
      <c r="L208" s="29"/>
      <c r="M208" s="183" t="s">
        <v>1</v>
      </c>
      <c r="N208" s="184" t="s">
        <v>38</v>
      </c>
      <c r="O208" s="185">
        <v>0.26600000000000001</v>
      </c>
      <c r="P208" s="185">
        <f>O208*H208</f>
        <v>2.1280000000000001</v>
      </c>
      <c r="Q208" s="185">
        <v>6.9999999999999994E-5</v>
      </c>
      <c r="R208" s="185">
        <f>Q208*H208</f>
        <v>5.5999999999999995E-4</v>
      </c>
      <c r="S208" s="185">
        <v>0</v>
      </c>
      <c r="T208" s="186">
        <f>S208*H208</f>
        <v>0</v>
      </c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R208" s="157" t="s">
        <v>210</v>
      </c>
      <c r="AT208" s="157" t="s">
        <v>127</v>
      </c>
      <c r="AU208" s="157" t="s">
        <v>81</v>
      </c>
      <c r="AY208" s="16" t="s">
        <v>125</v>
      </c>
      <c r="BE208" s="158">
        <f>IF(N208="základní",J208,0)</f>
        <v>0</v>
      </c>
      <c r="BF208" s="158">
        <f>IF(N208="snížená",J208,0)</f>
        <v>0</v>
      </c>
      <c r="BG208" s="158">
        <f>IF(N208="zákl. přenesená",J208,0)</f>
        <v>0</v>
      </c>
      <c r="BH208" s="158">
        <f>IF(N208="sníž. přenesená",J208,0)</f>
        <v>0</v>
      </c>
      <c r="BI208" s="158">
        <f>IF(N208="nulová",J208,0)</f>
        <v>0</v>
      </c>
      <c r="BJ208" s="16" t="s">
        <v>18</v>
      </c>
      <c r="BK208" s="158">
        <f>ROUND(I208*H208,1)</f>
        <v>0</v>
      </c>
      <c r="BL208" s="16" t="s">
        <v>210</v>
      </c>
      <c r="BM208" s="157" t="s">
        <v>311</v>
      </c>
    </row>
    <row r="209" spans="1:31" s="2" customFormat="1" ht="6.9" customHeight="1">
      <c r="A209" s="28"/>
      <c r="B209" s="43"/>
      <c r="C209" s="44"/>
      <c r="D209" s="44"/>
      <c r="E209" s="44"/>
      <c r="F209" s="44"/>
      <c r="G209" s="44"/>
      <c r="H209" s="44"/>
      <c r="I209" s="44"/>
      <c r="J209" s="44"/>
      <c r="K209" s="44"/>
      <c r="L209" s="29"/>
      <c r="M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</row>
  </sheetData>
  <autoFilter ref="C130:K208" xr:uid="{00000000-0009-0000-0000-000001000000}"/>
  <mergeCells count="8">
    <mergeCell ref="E121:H121"/>
    <mergeCell ref="E123:H123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91"/>
  <sheetViews>
    <sheetView showGridLines="0" workbookViewId="0">
      <selection activeCell="I131" sqref="I131:I19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9"/>
    </row>
    <row r="2" spans="1:46" s="1" customFormat="1" ht="36.9" customHeight="1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6" t="s">
        <v>83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1:46" s="1" customFormat="1" ht="24.9" customHeight="1">
      <c r="B4" s="19"/>
      <c r="D4" s="20" t="s">
        <v>87</v>
      </c>
      <c r="L4" s="19"/>
      <c r="M4" s="90" t="s">
        <v>10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5" t="s">
        <v>14</v>
      </c>
      <c r="L6" s="19"/>
    </row>
    <row r="7" spans="1:46" s="1" customFormat="1" ht="16.5" customHeight="1">
      <c r="B7" s="19"/>
      <c r="E7" s="223" t="str">
        <f>'Rekapitulace stavby'!K6</f>
        <v>MS Komárov</v>
      </c>
      <c r="F7" s="224"/>
      <c r="G7" s="224"/>
      <c r="H7" s="224"/>
      <c r="L7" s="19"/>
    </row>
    <row r="8" spans="1:46" s="2" customFormat="1" ht="12" customHeight="1">
      <c r="A8" s="28"/>
      <c r="B8" s="29"/>
      <c r="C8" s="28"/>
      <c r="D8" s="25" t="s">
        <v>88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201" t="s">
        <v>312</v>
      </c>
      <c r="F9" s="225"/>
      <c r="G9" s="225"/>
      <c r="H9" s="225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16</v>
      </c>
      <c r="E11" s="28"/>
      <c r="F11" s="23" t="s">
        <v>1</v>
      </c>
      <c r="G11" s="28"/>
      <c r="H11" s="28"/>
      <c r="I11" s="25" t="s">
        <v>17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19</v>
      </c>
      <c r="E12" s="28"/>
      <c r="F12" s="23" t="s">
        <v>20</v>
      </c>
      <c r="G12" s="28"/>
      <c r="H12" s="28"/>
      <c r="I12" s="25" t="s">
        <v>21</v>
      </c>
      <c r="J12" s="51"/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5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25</v>
      </c>
      <c r="E14" s="28"/>
      <c r="F14" s="28"/>
      <c r="G14" s="28"/>
      <c r="H14" s="28"/>
      <c r="I14" s="25" t="s">
        <v>26</v>
      </c>
      <c r="J14" s="23" t="str">
        <f>IF('Rekapitulace stavby'!AN10="","",'Rekapitulace stavby'!AN10)</f>
        <v/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tr">
        <f>IF('Rekapitulace stavby'!E11="","",'Rekapitulace stavby'!E11)</f>
        <v xml:space="preserve"> </v>
      </c>
      <c r="F15" s="28"/>
      <c r="G15" s="28"/>
      <c r="H15" s="28"/>
      <c r="I15" s="25" t="s">
        <v>27</v>
      </c>
      <c r="J15" s="23" t="str">
        <f>IF('Rekapitulace stavby'!AN11="","",'Rekapitulace stavby'!AN11)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28</v>
      </c>
      <c r="E17" s="28"/>
      <c r="F17" s="28"/>
      <c r="G17" s="28"/>
      <c r="H17" s="28"/>
      <c r="I17" s="25" t="s">
        <v>26</v>
      </c>
      <c r="J17" s="23"/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3"/>
      <c r="F18" s="28"/>
      <c r="G18" s="28"/>
      <c r="H18" s="28"/>
      <c r="I18" s="25" t="s">
        <v>27</v>
      </c>
      <c r="J18" s="23"/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29</v>
      </c>
      <c r="E20" s="28"/>
      <c r="F20" s="28"/>
      <c r="G20" s="28"/>
      <c r="H20" s="28"/>
      <c r="I20" s="25" t="s">
        <v>26</v>
      </c>
      <c r="J20" s="23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tr">
        <f>IF('Rekapitulace stavby'!E17="","",'Rekapitulace stavby'!E17)</f>
        <v xml:space="preserve"> </v>
      </c>
      <c r="F21" s="28"/>
      <c r="G21" s="28"/>
      <c r="H21" s="28"/>
      <c r="I21" s="25" t="s">
        <v>27</v>
      </c>
      <c r="J21" s="23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31</v>
      </c>
      <c r="E23" s="28"/>
      <c r="F23" s="28"/>
      <c r="G23" s="28"/>
      <c r="H23" s="28"/>
      <c r="I23" s="25" t="s">
        <v>26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27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32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1"/>
      <c r="B27" s="92"/>
      <c r="C27" s="91"/>
      <c r="D27" s="91"/>
      <c r="E27" s="219" t="s">
        <v>1</v>
      </c>
      <c r="F27" s="219"/>
      <c r="G27" s="219"/>
      <c r="H27" s="21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" customHeight="1">
      <c r="A30" s="28"/>
      <c r="B30" s="29"/>
      <c r="C30" s="28"/>
      <c r="D30" s="23" t="s">
        <v>90</v>
      </c>
      <c r="E30" s="28"/>
      <c r="F30" s="28"/>
      <c r="G30" s="28"/>
      <c r="H30" s="28"/>
      <c r="I30" s="28"/>
      <c r="J30" s="94">
        <f>J96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" customHeight="1">
      <c r="A31" s="28"/>
      <c r="B31" s="29"/>
      <c r="C31" s="28"/>
      <c r="D31" s="95" t="s">
        <v>91</v>
      </c>
      <c r="E31" s="28"/>
      <c r="F31" s="28"/>
      <c r="G31" s="28"/>
      <c r="H31" s="28"/>
      <c r="I31" s="28"/>
      <c r="J31" s="94">
        <f>J107</f>
        <v>0</v>
      </c>
      <c r="K31" s="28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35" customHeight="1">
      <c r="A32" s="28"/>
      <c r="B32" s="29"/>
      <c r="C32" s="28"/>
      <c r="D32" s="96" t="s">
        <v>33</v>
      </c>
      <c r="E32" s="28"/>
      <c r="F32" s="28"/>
      <c r="G32" s="28"/>
      <c r="H32" s="28"/>
      <c r="I32" s="28"/>
      <c r="J32" s="67">
        <f>ROUND(J30 + J31, 0)</f>
        <v>0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" customHeight="1">
      <c r="A33" s="28"/>
      <c r="B33" s="29"/>
      <c r="C33" s="28"/>
      <c r="D33" s="62"/>
      <c r="E33" s="62"/>
      <c r="F33" s="62"/>
      <c r="G33" s="62"/>
      <c r="H33" s="62"/>
      <c r="I33" s="62"/>
      <c r="J33" s="62"/>
      <c r="K33" s="62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28"/>
      <c r="F34" s="32" t="s">
        <v>35</v>
      </c>
      <c r="G34" s="28"/>
      <c r="H34" s="28"/>
      <c r="I34" s="32" t="s">
        <v>34</v>
      </c>
      <c r="J34" s="32" t="s">
        <v>36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customHeight="1">
      <c r="A35" s="28"/>
      <c r="B35" s="29"/>
      <c r="C35" s="28"/>
      <c r="D35" s="97" t="s">
        <v>37</v>
      </c>
      <c r="E35" s="25" t="s">
        <v>38</v>
      </c>
      <c r="F35" s="98">
        <f>ROUND((SUM(BE107:BE108) + SUM(BE128:BE190)),  0)</f>
        <v>0</v>
      </c>
      <c r="G35" s="28"/>
      <c r="H35" s="28"/>
      <c r="I35" s="99">
        <v>0.21</v>
      </c>
      <c r="J35" s="98">
        <f>ROUND(((SUM(BE107:BE108) + SUM(BE128:BE190))*I35),  0)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customHeight="1">
      <c r="A36" s="28"/>
      <c r="B36" s="29"/>
      <c r="C36" s="28"/>
      <c r="D36" s="28"/>
      <c r="E36" s="25" t="s">
        <v>39</v>
      </c>
      <c r="F36" s="98">
        <f>ROUND((SUM(BF107:BF108) + SUM(BF128:BF190)),  0)</f>
        <v>0</v>
      </c>
      <c r="G36" s="28"/>
      <c r="H36" s="28"/>
      <c r="I36" s="99">
        <v>0.15</v>
      </c>
      <c r="J36" s="98">
        <f>ROUND(((SUM(BF107:BF108) + SUM(BF128:BF190))*I36),  0)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hidden="1" customHeight="1">
      <c r="A37" s="28"/>
      <c r="B37" s="29"/>
      <c r="C37" s="28"/>
      <c r="D37" s="28"/>
      <c r="E37" s="25" t="s">
        <v>40</v>
      </c>
      <c r="F37" s="98">
        <f>ROUND((SUM(BG107:BG108) + SUM(BG128:BG190)),  0)</f>
        <v>0</v>
      </c>
      <c r="G37" s="28"/>
      <c r="H37" s="28"/>
      <c r="I37" s="99">
        <v>0.21</v>
      </c>
      <c r="J37" s="98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" hidden="1" customHeight="1">
      <c r="A38" s="28"/>
      <c r="B38" s="29"/>
      <c r="C38" s="28"/>
      <c r="D38" s="28"/>
      <c r="E38" s="25" t="s">
        <v>41</v>
      </c>
      <c r="F38" s="98">
        <f>ROUND((SUM(BH107:BH108) + SUM(BH128:BH190)),  0)</f>
        <v>0</v>
      </c>
      <c r="G38" s="28"/>
      <c r="H38" s="28"/>
      <c r="I38" s="99">
        <v>0.15</v>
      </c>
      <c r="J38" s="98">
        <f>0</f>
        <v>0</v>
      </c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" hidden="1" customHeight="1">
      <c r="A39" s="28"/>
      <c r="B39" s="29"/>
      <c r="C39" s="28"/>
      <c r="D39" s="28"/>
      <c r="E39" s="25" t="s">
        <v>42</v>
      </c>
      <c r="F39" s="98">
        <f>ROUND((SUM(BI107:BI108) + SUM(BI128:BI190)),  0)</f>
        <v>0</v>
      </c>
      <c r="G39" s="28"/>
      <c r="H39" s="28"/>
      <c r="I39" s="99">
        <v>0</v>
      </c>
      <c r="J39" s="98">
        <f>0</f>
        <v>0</v>
      </c>
      <c r="K39" s="28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35" customHeight="1">
      <c r="A41" s="28"/>
      <c r="B41" s="29"/>
      <c r="C41" s="100"/>
      <c r="D41" s="101" t="s">
        <v>43</v>
      </c>
      <c r="E41" s="56"/>
      <c r="F41" s="56"/>
      <c r="G41" s="102" t="s">
        <v>44</v>
      </c>
      <c r="H41" s="103" t="s">
        <v>45</v>
      </c>
      <c r="I41" s="56"/>
      <c r="J41" s="104">
        <f>SUM(J32:J39)</f>
        <v>0</v>
      </c>
      <c r="K41" s="105"/>
      <c r="L41" s="3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3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38"/>
      <c r="D50" s="39" t="s">
        <v>46</v>
      </c>
      <c r="E50" s="40"/>
      <c r="F50" s="40"/>
      <c r="G50" s="39" t="s">
        <v>47</v>
      </c>
      <c r="H50" s="40"/>
      <c r="I50" s="40"/>
      <c r="J50" s="40"/>
      <c r="K50" s="40"/>
      <c r="L50" s="38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28"/>
      <c r="B61" s="29"/>
      <c r="C61" s="28"/>
      <c r="D61" s="41" t="s">
        <v>48</v>
      </c>
      <c r="E61" s="31"/>
      <c r="F61" s="106" t="s">
        <v>49</v>
      </c>
      <c r="G61" s="41" t="s">
        <v>48</v>
      </c>
      <c r="H61" s="31"/>
      <c r="I61" s="31"/>
      <c r="J61" s="107" t="s">
        <v>49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28"/>
      <c r="B65" s="29"/>
      <c r="C65" s="28"/>
      <c r="D65" s="39" t="s">
        <v>50</v>
      </c>
      <c r="E65" s="42"/>
      <c r="F65" s="42"/>
      <c r="G65" s="39" t="s">
        <v>51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28"/>
      <c r="B76" s="29"/>
      <c r="C76" s="28"/>
      <c r="D76" s="41" t="s">
        <v>48</v>
      </c>
      <c r="E76" s="31"/>
      <c r="F76" s="106" t="s">
        <v>49</v>
      </c>
      <c r="G76" s="41" t="s">
        <v>48</v>
      </c>
      <c r="H76" s="31"/>
      <c r="I76" s="31"/>
      <c r="J76" s="107" t="s">
        <v>49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" hidden="1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" hidden="1" customHeight="1">
      <c r="A82" s="28"/>
      <c r="B82" s="29"/>
      <c r="C82" s="20" t="s">
        <v>92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" hidden="1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hidden="1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hidden="1" customHeight="1">
      <c r="A85" s="28"/>
      <c r="B85" s="29"/>
      <c r="C85" s="28"/>
      <c r="D85" s="28"/>
      <c r="E85" s="223" t="str">
        <f>E7</f>
        <v>MS Komárov</v>
      </c>
      <c r="F85" s="224"/>
      <c r="G85" s="224"/>
      <c r="H85" s="224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hidden="1" customHeight="1">
      <c r="A86" s="28"/>
      <c r="B86" s="29"/>
      <c r="C86" s="25" t="s">
        <v>88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hidden="1" customHeight="1">
      <c r="A87" s="28"/>
      <c r="B87" s="29"/>
      <c r="C87" s="28"/>
      <c r="D87" s="28"/>
      <c r="E87" s="201" t="str">
        <f>E9</f>
        <v>2 - Přípojka NN</v>
      </c>
      <c r="F87" s="225"/>
      <c r="G87" s="225"/>
      <c r="H87" s="225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" hidden="1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hidden="1" customHeight="1">
      <c r="A89" s="28"/>
      <c r="B89" s="29"/>
      <c r="C89" s="25" t="s">
        <v>19</v>
      </c>
      <c r="D89" s="28"/>
      <c r="E89" s="28"/>
      <c r="F89" s="23" t="str">
        <f>F12</f>
        <v xml:space="preserve"> </v>
      </c>
      <c r="G89" s="28"/>
      <c r="H89" s="28"/>
      <c r="I89" s="25" t="s">
        <v>21</v>
      </c>
      <c r="J89" s="51" t="str">
        <f>IF(J12="","",J12)</f>
        <v/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" hidden="1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15" hidden="1" customHeight="1">
      <c r="A91" s="28"/>
      <c r="B91" s="29"/>
      <c r="C91" s="25" t="s">
        <v>25</v>
      </c>
      <c r="D91" s="28"/>
      <c r="E91" s="28"/>
      <c r="F91" s="23" t="str">
        <f>E15</f>
        <v xml:space="preserve"> </v>
      </c>
      <c r="G91" s="28"/>
      <c r="H91" s="28"/>
      <c r="I91" s="25" t="s">
        <v>29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15" hidden="1" customHeight="1">
      <c r="A92" s="28"/>
      <c r="B92" s="29"/>
      <c r="C92" s="25" t="s">
        <v>28</v>
      </c>
      <c r="D92" s="28"/>
      <c r="E92" s="28"/>
      <c r="F92" s="23" t="str">
        <f>IF(E18="","",E18)</f>
        <v/>
      </c>
      <c r="G92" s="28"/>
      <c r="H92" s="28"/>
      <c r="I92" s="25" t="s">
        <v>31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hidden="1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hidden="1" customHeight="1">
      <c r="A94" s="28"/>
      <c r="B94" s="29"/>
      <c r="C94" s="108" t="s">
        <v>93</v>
      </c>
      <c r="D94" s="100"/>
      <c r="E94" s="100"/>
      <c r="F94" s="100"/>
      <c r="G94" s="100"/>
      <c r="H94" s="100"/>
      <c r="I94" s="100"/>
      <c r="J94" s="109" t="s">
        <v>94</v>
      </c>
      <c r="K94" s="100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hidden="1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5" hidden="1" customHeight="1">
      <c r="A96" s="28"/>
      <c r="B96" s="29"/>
      <c r="C96" s="110" t="s">
        <v>95</v>
      </c>
      <c r="D96" s="28"/>
      <c r="E96" s="28"/>
      <c r="F96" s="28"/>
      <c r="G96" s="28"/>
      <c r="H96" s="28"/>
      <c r="I96" s="28"/>
      <c r="J96" s="67">
        <f>J128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96</v>
      </c>
    </row>
    <row r="97" spans="1:31" s="9" customFormat="1" ht="24.9" hidden="1" customHeight="1">
      <c r="B97" s="111"/>
      <c r="D97" s="112" t="s">
        <v>97</v>
      </c>
      <c r="E97" s="113"/>
      <c r="F97" s="113"/>
      <c r="G97" s="113"/>
      <c r="H97" s="113"/>
      <c r="I97" s="113"/>
      <c r="J97" s="114">
        <f>J129</f>
        <v>0</v>
      </c>
      <c r="L97" s="111"/>
    </row>
    <row r="98" spans="1:31" s="10" customFormat="1" ht="19.95" hidden="1" customHeight="1">
      <c r="B98" s="115"/>
      <c r="D98" s="116" t="s">
        <v>98</v>
      </c>
      <c r="E98" s="117"/>
      <c r="F98" s="117"/>
      <c r="G98" s="117"/>
      <c r="H98" s="117"/>
      <c r="I98" s="117"/>
      <c r="J98" s="118">
        <f>J130</f>
        <v>0</v>
      </c>
      <c r="L98" s="115"/>
    </row>
    <row r="99" spans="1:31" s="10" customFormat="1" ht="19.95" hidden="1" customHeight="1">
      <c r="B99" s="115"/>
      <c r="D99" s="116" t="s">
        <v>99</v>
      </c>
      <c r="E99" s="117"/>
      <c r="F99" s="117"/>
      <c r="G99" s="117"/>
      <c r="H99" s="117"/>
      <c r="I99" s="117"/>
      <c r="J99" s="118">
        <f>J152</f>
        <v>0</v>
      </c>
      <c r="L99" s="115"/>
    </row>
    <row r="100" spans="1:31" s="10" customFormat="1" ht="19.95" hidden="1" customHeight="1">
      <c r="B100" s="115"/>
      <c r="D100" s="116" t="s">
        <v>104</v>
      </c>
      <c r="E100" s="117"/>
      <c r="F100" s="117"/>
      <c r="G100" s="117"/>
      <c r="H100" s="117"/>
      <c r="I100" s="117"/>
      <c r="J100" s="118">
        <f>J156</f>
        <v>0</v>
      </c>
      <c r="L100" s="115"/>
    </row>
    <row r="101" spans="1:31" s="9" customFormat="1" ht="24.9" hidden="1" customHeight="1">
      <c r="B101" s="111"/>
      <c r="D101" s="112" t="s">
        <v>105</v>
      </c>
      <c r="E101" s="113"/>
      <c r="F101" s="113"/>
      <c r="G101" s="113"/>
      <c r="H101" s="113"/>
      <c r="I101" s="113"/>
      <c r="J101" s="114">
        <f>J158</f>
        <v>0</v>
      </c>
      <c r="L101" s="111"/>
    </row>
    <row r="102" spans="1:31" s="10" customFormat="1" ht="19.95" hidden="1" customHeight="1">
      <c r="B102" s="115"/>
      <c r="D102" s="116" t="s">
        <v>313</v>
      </c>
      <c r="E102" s="117"/>
      <c r="F102" s="117"/>
      <c r="G102" s="117"/>
      <c r="H102" s="117"/>
      <c r="I102" s="117"/>
      <c r="J102" s="118">
        <f>J159</f>
        <v>0</v>
      </c>
      <c r="L102" s="115"/>
    </row>
    <row r="103" spans="1:31" s="9" customFormat="1" ht="24.9" hidden="1" customHeight="1">
      <c r="B103" s="111"/>
      <c r="D103" s="112" t="s">
        <v>314</v>
      </c>
      <c r="E103" s="113"/>
      <c r="F103" s="113"/>
      <c r="G103" s="113"/>
      <c r="H103" s="113"/>
      <c r="I103" s="113"/>
      <c r="J103" s="114">
        <f>J183</f>
        <v>0</v>
      </c>
      <c r="L103" s="111"/>
    </row>
    <row r="104" spans="1:31" s="10" customFormat="1" ht="19.95" hidden="1" customHeight="1">
      <c r="B104" s="115"/>
      <c r="D104" s="116" t="s">
        <v>315</v>
      </c>
      <c r="E104" s="117"/>
      <c r="F104" s="117"/>
      <c r="G104" s="117"/>
      <c r="H104" s="117"/>
      <c r="I104" s="117"/>
      <c r="J104" s="118">
        <f>J184</f>
        <v>0</v>
      </c>
      <c r="L104" s="115"/>
    </row>
    <row r="105" spans="1:31" s="2" customFormat="1" ht="21.75" hidden="1" customHeight="1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28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" hidden="1" customHeight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29.25" hidden="1" customHeight="1">
      <c r="A107" s="28"/>
      <c r="B107" s="29"/>
      <c r="C107" s="110" t="s">
        <v>108</v>
      </c>
      <c r="D107" s="28"/>
      <c r="E107" s="28"/>
      <c r="F107" s="28"/>
      <c r="G107" s="28"/>
      <c r="H107" s="28"/>
      <c r="I107" s="28"/>
      <c r="J107" s="119">
        <v>0</v>
      </c>
      <c r="K107" s="28"/>
      <c r="L107" s="38"/>
      <c r="N107" s="120" t="s">
        <v>37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18" hidden="1" customHeight="1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29.25" hidden="1" customHeight="1">
      <c r="A109" s="28"/>
      <c r="B109" s="29"/>
      <c r="C109" s="121" t="s">
        <v>109</v>
      </c>
      <c r="D109" s="100"/>
      <c r="E109" s="100"/>
      <c r="F109" s="100"/>
      <c r="G109" s="100"/>
      <c r="H109" s="100"/>
      <c r="I109" s="100"/>
      <c r="J109" s="122">
        <f>ROUND(J96+J107,0)</f>
        <v>0</v>
      </c>
      <c r="K109" s="100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6.9" hidden="1" customHeight="1">
      <c r="A110" s="28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hidden="1"/>
    <row r="112" spans="1:31" hidden="1"/>
    <row r="113" spans="1:63" hidden="1"/>
    <row r="114" spans="1:63" s="2" customFormat="1" ht="6.9" customHeight="1">
      <c r="A114" s="28"/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3" s="2" customFormat="1" ht="24.9" customHeight="1">
      <c r="A115" s="28"/>
      <c r="B115" s="29"/>
      <c r="C115" s="20" t="s">
        <v>110</v>
      </c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3" s="2" customFormat="1" ht="6.9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3" s="2" customFormat="1" ht="12" customHeight="1">
      <c r="A117" s="28"/>
      <c r="B117" s="29"/>
      <c r="C117" s="25" t="s">
        <v>14</v>
      </c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3" s="2" customFormat="1" ht="16.5" customHeight="1">
      <c r="A118" s="28"/>
      <c r="B118" s="29"/>
      <c r="C118" s="28"/>
      <c r="D118" s="28"/>
      <c r="E118" s="223" t="str">
        <f>E7</f>
        <v>MS Komárov</v>
      </c>
      <c r="F118" s="224"/>
      <c r="G118" s="224"/>
      <c r="H118" s="224"/>
      <c r="I118" s="28"/>
      <c r="J118" s="28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3" s="2" customFormat="1" ht="12" customHeight="1">
      <c r="A119" s="28"/>
      <c r="B119" s="29"/>
      <c r="C119" s="25" t="s">
        <v>88</v>
      </c>
      <c r="D119" s="28"/>
      <c r="E119" s="28"/>
      <c r="F119" s="28"/>
      <c r="G119" s="28"/>
      <c r="H119" s="28"/>
      <c r="I119" s="28"/>
      <c r="J119" s="28"/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3" s="2" customFormat="1" ht="16.5" customHeight="1">
      <c r="A120" s="28"/>
      <c r="B120" s="29"/>
      <c r="C120" s="28"/>
      <c r="D120" s="28"/>
      <c r="E120" s="201" t="str">
        <f>E9</f>
        <v>2 - Přípojka NN</v>
      </c>
      <c r="F120" s="225"/>
      <c r="G120" s="225"/>
      <c r="H120" s="225"/>
      <c r="I120" s="28"/>
      <c r="J120" s="28"/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3" s="2" customFormat="1" ht="6.9" customHeight="1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3" s="2" customFormat="1" ht="12" customHeight="1">
      <c r="A122" s="28"/>
      <c r="B122" s="29"/>
      <c r="C122" s="25" t="s">
        <v>19</v>
      </c>
      <c r="D122" s="28"/>
      <c r="E122" s="28"/>
      <c r="F122" s="23" t="str">
        <f>F12</f>
        <v xml:space="preserve"> </v>
      </c>
      <c r="G122" s="28"/>
      <c r="H122" s="28"/>
      <c r="I122" s="25" t="s">
        <v>21</v>
      </c>
      <c r="J122" s="51" t="str">
        <f>IF(J12="","",J12)</f>
        <v/>
      </c>
      <c r="K122" s="28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63" s="2" customFormat="1" ht="6.9" customHeight="1">
      <c r="A123" s="28"/>
      <c r="B123" s="29"/>
      <c r="C123" s="28"/>
      <c r="D123" s="28"/>
      <c r="E123" s="28"/>
      <c r="F123" s="28"/>
      <c r="G123" s="28"/>
      <c r="H123" s="28"/>
      <c r="I123" s="28"/>
      <c r="J123" s="28"/>
      <c r="K123" s="28"/>
      <c r="L123" s="3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63" s="2" customFormat="1" ht="15.15" customHeight="1">
      <c r="A124" s="28"/>
      <c r="B124" s="29"/>
      <c r="C124" s="25" t="s">
        <v>25</v>
      </c>
      <c r="D124" s="28"/>
      <c r="E124" s="28"/>
      <c r="F124" s="23" t="str">
        <f>E15</f>
        <v xml:space="preserve"> </v>
      </c>
      <c r="G124" s="28"/>
      <c r="H124" s="28"/>
      <c r="I124" s="25" t="s">
        <v>29</v>
      </c>
      <c r="J124" s="26" t="str">
        <f>E21</f>
        <v xml:space="preserve"> </v>
      </c>
      <c r="K124" s="28"/>
      <c r="L124" s="3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63" s="2" customFormat="1" ht="15.15" customHeight="1">
      <c r="A125" s="28"/>
      <c r="B125" s="29"/>
      <c r="C125" s="25" t="s">
        <v>28</v>
      </c>
      <c r="D125" s="28"/>
      <c r="E125" s="28"/>
      <c r="F125" s="23" t="str">
        <f>IF(E18="","",E18)</f>
        <v/>
      </c>
      <c r="G125" s="28"/>
      <c r="H125" s="28"/>
      <c r="I125" s="25" t="s">
        <v>31</v>
      </c>
      <c r="J125" s="26" t="str">
        <f>E24</f>
        <v xml:space="preserve"> </v>
      </c>
      <c r="K125" s="28"/>
      <c r="L125" s="3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63" s="2" customFormat="1" ht="10.35" customHeight="1">
      <c r="A126" s="28"/>
      <c r="B126" s="29"/>
      <c r="C126" s="28"/>
      <c r="D126" s="28"/>
      <c r="E126" s="28"/>
      <c r="F126" s="28"/>
      <c r="G126" s="28"/>
      <c r="H126" s="28"/>
      <c r="I126" s="28"/>
      <c r="J126" s="28"/>
      <c r="K126" s="28"/>
      <c r="L126" s="3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63" s="11" customFormat="1" ht="29.25" customHeight="1">
      <c r="A127" s="123"/>
      <c r="B127" s="124"/>
      <c r="C127" s="125" t="s">
        <v>111</v>
      </c>
      <c r="D127" s="126" t="s">
        <v>58</v>
      </c>
      <c r="E127" s="126" t="s">
        <v>54</v>
      </c>
      <c r="F127" s="126" t="s">
        <v>55</v>
      </c>
      <c r="G127" s="126" t="s">
        <v>112</v>
      </c>
      <c r="H127" s="126" t="s">
        <v>113</v>
      </c>
      <c r="I127" s="126" t="s">
        <v>114</v>
      </c>
      <c r="J127" s="127" t="s">
        <v>94</v>
      </c>
      <c r="K127" s="128" t="s">
        <v>115</v>
      </c>
      <c r="L127" s="129"/>
      <c r="M127" s="58" t="s">
        <v>1</v>
      </c>
      <c r="N127" s="59" t="s">
        <v>37</v>
      </c>
      <c r="O127" s="59" t="s">
        <v>116</v>
      </c>
      <c r="P127" s="59" t="s">
        <v>117</v>
      </c>
      <c r="Q127" s="59" t="s">
        <v>118</v>
      </c>
      <c r="R127" s="59" t="s">
        <v>119</v>
      </c>
      <c r="S127" s="59" t="s">
        <v>120</v>
      </c>
      <c r="T127" s="60" t="s">
        <v>121</v>
      </c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63" s="2" customFormat="1" ht="22.95" customHeight="1">
      <c r="A128" s="28"/>
      <c r="B128" s="29"/>
      <c r="C128" s="65" t="s">
        <v>122</v>
      </c>
      <c r="D128" s="28"/>
      <c r="E128" s="28"/>
      <c r="F128" s="28"/>
      <c r="G128" s="28"/>
      <c r="H128" s="28"/>
      <c r="I128" s="28"/>
      <c r="J128" s="130">
        <f>BK128</f>
        <v>0</v>
      </c>
      <c r="K128" s="28"/>
      <c r="L128" s="29"/>
      <c r="M128" s="61"/>
      <c r="N128" s="52"/>
      <c r="O128" s="62"/>
      <c r="P128" s="131">
        <f>P129+P158+P183</f>
        <v>232.51442999999998</v>
      </c>
      <c r="Q128" s="62"/>
      <c r="R128" s="131">
        <f>R129+R158+R183</f>
        <v>25.804980199999999</v>
      </c>
      <c r="S128" s="62"/>
      <c r="T128" s="132">
        <f>T129+T158+T183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T128" s="16" t="s">
        <v>72</v>
      </c>
      <c r="AU128" s="16" t="s">
        <v>96</v>
      </c>
      <c r="BK128" s="133">
        <f>BK129+BK158+BK183</f>
        <v>0</v>
      </c>
    </row>
    <row r="129" spans="1:65" s="12" customFormat="1" ht="25.95" customHeight="1">
      <c r="B129" s="134"/>
      <c r="D129" s="135" t="s">
        <v>72</v>
      </c>
      <c r="E129" s="136" t="s">
        <v>123</v>
      </c>
      <c r="F129" s="136" t="s">
        <v>124</v>
      </c>
      <c r="J129" s="137">
        <f>BK129</f>
        <v>0</v>
      </c>
      <c r="L129" s="134"/>
      <c r="M129" s="138"/>
      <c r="N129" s="139"/>
      <c r="O129" s="139"/>
      <c r="P129" s="140">
        <f>P130+P152+P156</f>
        <v>199.49342999999999</v>
      </c>
      <c r="Q129" s="139"/>
      <c r="R129" s="140">
        <f>R130+R152+R156</f>
        <v>25.168775199999999</v>
      </c>
      <c r="S129" s="139"/>
      <c r="T129" s="141">
        <f>T130+T152+T156</f>
        <v>0</v>
      </c>
      <c r="AR129" s="135" t="s">
        <v>18</v>
      </c>
      <c r="AT129" s="142" t="s">
        <v>72</v>
      </c>
      <c r="AU129" s="142" t="s">
        <v>73</v>
      </c>
      <c r="AY129" s="135" t="s">
        <v>125</v>
      </c>
      <c r="BK129" s="143">
        <f>BK130+BK152+BK156</f>
        <v>0</v>
      </c>
    </row>
    <row r="130" spans="1:65" s="12" customFormat="1" ht="22.95" customHeight="1">
      <c r="B130" s="134"/>
      <c r="D130" s="135" t="s">
        <v>72</v>
      </c>
      <c r="E130" s="144" t="s">
        <v>18</v>
      </c>
      <c r="F130" s="144" t="s">
        <v>126</v>
      </c>
      <c r="J130" s="145">
        <f>BK130</f>
        <v>0</v>
      </c>
      <c r="L130" s="134"/>
      <c r="M130" s="138"/>
      <c r="N130" s="139"/>
      <c r="O130" s="139"/>
      <c r="P130" s="140">
        <f>SUM(P131:P151)</f>
        <v>97.362790000000004</v>
      </c>
      <c r="Q130" s="139"/>
      <c r="R130" s="140">
        <f>SUM(R131:R151)</f>
        <v>23.419999999999998</v>
      </c>
      <c r="S130" s="139"/>
      <c r="T130" s="141">
        <f>SUM(T131:T151)</f>
        <v>0</v>
      </c>
      <c r="AR130" s="135" t="s">
        <v>18</v>
      </c>
      <c r="AT130" s="142" t="s">
        <v>72</v>
      </c>
      <c r="AU130" s="142" t="s">
        <v>18</v>
      </c>
      <c r="AY130" s="135" t="s">
        <v>125</v>
      </c>
      <c r="BK130" s="143">
        <f>SUM(BK131:BK151)</f>
        <v>0</v>
      </c>
    </row>
    <row r="131" spans="1:65" s="2" customFormat="1" ht="33" customHeight="1">
      <c r="A131" s="28"/>
      <c r="B131" s="146"/>
      <c r="C131" s="147" t="s">
        <v>18</v>
      </c>
      <c r="D131" s="147" t="s">
        <v>127</v>
      </c>
      <c r="E131" s="148" t="s">
        <v>133</v>
      </c>
      <c r="F131" s="149" t="s">
        <v>134</v>
      </c>
      <c r="G131" s="150" t="s">
        <v>135</v>
      </c>
      <c r="H131" s="151">
        <v>12.43</v>
      </c>
      <c r="I131" s="151"/>
      <c r="J131" s="151">
        <f>ROUND(I131*H131,1)</f>
        <v>0</v>
      </c>
      <c r="K131" s="152"/>
      <c r="L131" s="29"/>
      <c r="M131" s="153" t="s">
        <v>1</v>
      </c>
      <c r="N131" s="154" t="s">
        <v>38</v>
      </c>
      <c r="O131" s="155">
        <v>4.4930000000000003</v>
      </c>
      <c r="P131" s="155">
        <f>O131*H131</f>
        <v>55.847990000000003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7" t="s">
        <v>131</v>
      </c>
      <c r="AT131" s="157" t="s">
        <v>127</v>
      </c>
      <c r="AU131" s="157" t="s">
        <v>81</v>
      </c>
      <c r="AY131" s="16" t="s">
        <v>125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6" t="s">
        <v>18</v>
      </c>
      <c r="BK131" s="158">
        <f>ROUND(I131*H131,1)</f>
        <v>0</v>
      </c>
      <c r="BL131" s="16" t="s">
        <v>131</v>
      </c>
      <c r="BM131" s="157" t="s">
        <v>316</v>
      </c>
    </row>
    <row r="132" spans="1:65" s="13" customFormat="1">
      <c r="B132" s="159"/>
      <c r="D132" s="160" t="s">
        <v>137</v>
      </c>
      <c r="E132" s="161" t="s">
        <v>1</v>
      </c>
      <c r="F132" s="162" t="s">
        <v>317</v>
      </c>
      <c r="H132" s="163">
        <v>11.71</v>
      </c>
      <c r="L132" s="159"/>
      <c r="M132" s="164"/>
      <c r="N132" s="165"/>
      <c r="O132" s="165"/>
      <c r="P132" s="165"/>
      <c r="Q132" s="165"/>
      <c r="R132" s="165"/>
      <c r="S132" s="165"/>
      <c r="T132" s="166"/>
      <c r="AT132" s="161" t="s">
        <v>137</v>
      </c>
      <c r="AU132" s="161" t="s">
        <v>81</v>
      </c>
      <c r="AV132" s="13" t="s">
        <v>81</v>
      </c>
      <c r="AW132" s="13" t="s">
        <v>30</v>
      </c>
      <c r="AX132" s="13" t="s">
        <v>73</v>
      </c>
      <c r="AY132" s="161" t="s">
        <v>125</v>
      </c>
    </row>
    <row r="133" spans="1:65" s="13" customFormat="1">
      <c r="B133" s="159"/>
      <c r="D133" s="160" t="s">
        <v>137</v>
      </c>
      <c r="E133" s="161" t="s">
        <v>1</v>
      </c>
      <c r="F133" s="162" t="s">
        <v>318</v>
      </c>
      <c r="H133" s="163">
        <v>0.72</v>
      </c>
      <c r="L133" s="159"/>
      <c r="M133" s="164"/>
      <c r="N133" s="165"/>
      <c r="O133" s="165"/>
      <c r="P133" s="165"/>
      <c r="Q133" s="165"/>
      <c r="R133" s="165"/>
      <c r="S133" s="165"/>
      <c r="T133" s="166"/>
      <c r="AT133" s="161" t="s">
        <v>137</v>
      </c>
      <c r="AU133" s="161" t="s">
        <v>81</v>
      </c>
      <c r="AV133" s="13" t="s">
        <v>81</v>
      </c>
      <c r="AW133" s="13" t="s">
        <v>30</v>
      </c>
      <c r="AX133" s="13" t="s">
        <v>73</v>
      </c>
      <c r="AY133" s="161" t="s">
        <v>125</v>
      </c>
    </row>
    <row r="134" spans="1:65" s="14" customFormat="1">
      <c r="B134" s="167"/>
      <c r="D134" s="160" t="s">
        <v>137</v>
      </c>
      <c r="E134" s="168" t="s">
        <v>1</v>
      </c>
      <c r="F134" s="169" t="s">
        <v>144</v>
      </c>
      <c r="H134" s="170">
        <v>12.430000000000001</v>
      </c>
      <c r="L134" s="167"/>
      <c r="M134" s="171"/>
      <c r="N134" s="172"/>
      <c r="O134" s="172"/>
      <c r="P134" s="172"/>
      <c r="Q134" s="172"/>
      <c r="R134" s="172"/>
      <c r="S134" s="172"/>
      <c r="T134" s="173"/>
      <c r="AT134" s="168" t="s">
        <v>137</v>
      </c>
      <c r="AU134" s="168" t="s">
        <v>81</v>
      </c>
      <c r="AV134" s="14" t="s">
        <v>131</v>
      </c>
      <c r="AW134" s="14" t="s">
        <v>30</v>
      </c>
      <c r="AX134" s="14" t="s">
        <v>18</v>
      </c>
      <c r="AY134" s="168" t="s">
        <v>125</v>
      </c>
    </row>
    <row r="135" spans="1:65" s="2" customFormat="1" ht="37.950000000000003" customHeight="1">
      <c r="A135" s="28"/>
      <c r="B135" s="146"/>
      <c r="C135" s="147" t="s">
        <v>81</v>
      </c>
      <c r="D135" s="147" t="s">
        <v>127</v>
      </c>
      <c r="E135" s="148" t="s">
        <v>139</v>
      </c>
      <c r="F135" s="149" t="s">
        <v>140</v>
      </c>
      <c r="G135" s="150" t="s">
        <v>135</v>
      </c>
      <c r="H135" s="151">
        <v>12.43</v>
      </c>
      <c r="I135" s="151"/>
      <c r="J135" s="151">
        <f>ROUND(I135*H135,1)</f>
        <v>0</v>
      </c>
      <c r="K135" s="152"/>
      <c r="L135" s="29"/>
      <c r="M135" s="153" t="s">
        <v>1</v>
      </c>
      <c r="N135" s="154" t="s">
        <v>38</v>
      </c>
      <c r="O135" s="155">
        <v>0.41099999999999998</v>
      </c>
      <c r="P135" s="155">
        <f>O135*H135</f>
        <v>5.1087299999999995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7" t="s">
        <v>131</v>
      </c>
      <c r="AT135" s="157" t="s">
        <v>127</v>
      </c>
      <c r="AU135" s="157" t="s">
        <v>81</v>
      </c>
      <c r="AY135" s="16" t="s">
        <v>125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6" t="s">
        <v>18</v>
      </c>
      <c r="BK135" s="158">
        <f>ROUND(I135*H135,1)</f>
        <v>0</v>
      </c>
      <c r="BL135" s="16" t="s">
        <v>131</v>
      </c>
      <c r="BM135" s="157" t="s">
        <v>319</v>
      </c>
    </row>
    <row r="136" spans="1:65" s="2" customFormat="1" ht="37.950000000000003" customHeight="1">
      <c r="A136" s="28"/>
      <c r="B136" s="146"/>
      <c r="C136" s="147" t="s">
        <v>84</v>
      </c>
      <c r="D136" s="147" t="s">
        <v>127</v>
      </c>
      <c r="E136" s="148" t="s">
        <v>145</v>
      </c>
      <c r="F136" s="149" t="s">
        <v>146</v>
      </c>
      <c r="G136" s="150" t="s">
        <v>135</v>
      </c>
      <c r="H136" s="151">
        <v>12.43</v>
      </c>
      <c r="I136" s="151"/>
      <c r="J136" s="151">
        <f>ROUND(I136*H136,1)</f>
        <v>0</v>
      </c>
      <c r="K136" s="152"/>
      <c r="L136" s="29"/>
      <c r="M136" s="153" t="s">
        <v>1</v>
      </c>
      <c r="N136" s="154" t="s">
        <v>38</v>
      </c>
      <c r="O136" s="155">
        <v>8.6999999999999994E-2</v>
      </c>
      <c r="P136" s="155">
        <f>O136*H136</f>
        <v>1.08141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7" t="s">
        <v>131</v>
      </c>
      <c r="AT136" s="157" t="s">
        <v>127</v>
      </c>
      <c r="AU136" s="157" t="s">
        <v>81</v>
      </c>
      <c r="AY136" s="16" t="s">
        <v>125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6" t="s">
        <v>18</v>
      </c>
      <c r="BK136" s="158">
        <f>ROUND(I136*H136,1)</f>
        <v>0</v>
      </c>
      <c r="BL136" s="16" t="s">
        <v>131</v>
      </c>
      <c r="BM136" s="157" t="s">
        <v>320</v>
      </c>
    </row>
    <row r="137" spans="1:65" s="2" customFormat="1" ht="37.950000000000003" customHeight="1">
      <c r="A137" s="28"/>
      <c r="B137" s="146"/>
      <c r="C137" s="147" t="s">
        <v>131</v>
      </c>
      <c r="D137" s="147" t="s">
        <v>127</v>
      </c>
      <c r="E137" s="148" t="s">
        <v>150</v>
      </c>
      <c r="F137" s="149" t="s">
        <v>151</v>
      </c>
      <c r="G137" s="150" t="s">
        <v>135</v>
      </c>
      <c r="H137" s="151">
        <v>124.3</v>
      </c>
      <c r="I137" s="151"/>
      <c r="J137" s="151">
        <f>ROUND(I137*H137,1)</f>
        <v>0</v>
      </c>
      <c r="K137" s="152"/>
      <c r="L137" s="29"/>
      <c r="M137" s="153" t="s">
        <v>1</v>
      </c>
      <c r="N137" s="154" t="s">
        <v>38</v>
      </c>
      <c r="O137" s="155">
        <v>5.0000000000000001E-3</v>
      </c>
      <c r="P137" s="155">
        <f>O137*H137</f>
        <v>0.62150000000000005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7" t="s">
        <v>131</v>
      </c>
      <c r="AT137" s="157" t="s">
        <v>127</v>
      </c>
      <c r="AU137" s="157" t="s">
        <v>81</v>
      </c>
      <c r="AY137" s="16" t="s">
        <v>125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6" t="s">
        <v>18</v>
      </c>
      <c r="BK137" s="158">
        <f>ROUND(I137*H137,1)</f>
        <v>0</v>
      </c>
      <c r="BL137" s="16" t="s">
        <v>131</v>
      </c>
      <c r="BM137" s="157" t="s">
        <v>321</v>
      </c>
    </row>
    <row r="138" spans="1:65" s="13" customFormat="1">
      <c r="B138" s="159"/>
      <c r="D138" s="160" t="s">
        <v>137</v>
      </c>
      <c r="F138" s="162" t="s">
        <v>322</v>
      </c>
      <c r="H138" s="163">
        <v>124.3</v>
      </c>
      <c r="L138" s="159"/>
      <c r="M138" s="164"/>
      <c r="N138" s="165"/>
      <c r="O138" s="165"/>
      <c r="P138" s="165"/>
      <c r="Q138" s="165"/>
      <c r="R138" s="165"/>
      <c r="S138" s="165"/>
      <c r="T138" s="166"/>
      <c r="AT138" s="161" t="s">
        <v>137</v>
      </c>
      <c r="AU138" s="161" t="s">
        <v>81</v>
      </c>
      <c r="AV138" s="13" t="s">
        <v>81</v>
      </c>
      <c r="AW138" s="13" t="s">
        <v>3</v>
      </c>
      <c r="AX138" s="13" t="s">
        <v>18</v>
      </c>
      <c r="AY138" s="161" t="s">
        <v>125</v>
      </c>
    </row>
    <row r="139" spans="1:65" s="2" customFormat="1" ht="24.15" customHeight="1">
      <c r="A139" s="28"/>
      <c r="B139" s="146"/>
      <c r="C139" s="147" t="s">
        <v>149</v>
      </c>
      <c r="D139" s="147" t="s">
        <v>127</v>
      </c>
      <c r="E139" s="148" t="s">
        <v>155</v>
      </c>
      <c r="F139" s="149" t="s">
        <v>156</v>
      </c>
      <c r="G139" s="150" t="s">
        <v>135</v>
      </c>
      <c r="H139" s="151">
        <v>12.43</v>
      </c>
      <c r="I139" s="151"/>
      <c r="J139" s="151">
        <f>ROUND(I139*H139,1)</f>
        <v>0</v>
      </c>
      <c r="K139" s="152"/>
      <c r="L139" s="29"/>
      <c r="M139" s="153" t="s">
        <v>1</v>
      </c>
      <c r="N139" s="154" t="s">
        <v>38</v>
      </c>
      <c r="O139" s="155">
        <v>1.137</v>
      </c>
      <c r="P139" s="155">
        <f>O139*H139</f>
        <v>14.132909999999999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7" t="s">
        <v>131</v>
      </c>
      <c r="AT139" s="157" t="s">
        <v>127</v>
      </c>
      <c r="AU139" s="157" t="s">
        <v>81</v>
      </c>
      <c r="AY139" s="16" t="s">
        <v>125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6" t="s">
        <v>18</v>
      </c>
      <c r="BK139" s="158">
        <f>ROUND(I139*H139,1)</f>
        <v>0</v>
      </c>
      <c r="BL139" s="16" t="s">
        <v>131</v>
      </c>
      <c r="BM139" s="157" t="s">
        <v>323</v>
      </c>
    </row>
    <row r="140" spans="1:65" s="2" customFormat="1" ht="33" customHeight="1">
      <c r="A140" s="28"/>
      <c r="B140" s="146"/>
      <c r="C140" s="147" t="s">
        <v>154</v>
      </c>
      <c r="D140" s="147" t="s">
        <v>127</v>
      </c>
      <c r="E140" s="148" t="s">
        <v>159</v>
      </c>
      <c r="F140" s="149" t="s">
        <v>160</v>
      </c>
      <c r="G140" s="150" t="s">
        <v>161</v>
      </c>
      <c r="H140" s="151">
        <v>24.86</v>
      </c>
      <c r="I140" s="151"/>
      <c r="J140" s="151">
        <f>ROUND(I140*H140,1)</f>
        <v>0</v>
      </c>
      <c r="K140" s="152"/>
      <c r="L140" s="29"/>
      <c r="M140" s="153" t="s">
        <v>1</v>
      </c>
      <c r="N140" s="154" t="s">
        <v>38</v>
      </c>
      <c r="O140" s="155">
        <v>0</v>
      </c>
      <c r="P140" s="155">
        <f>O140*H140</f>
        <v>0</v>
      </c>
      <c r="Q140" s="155">
        <v>0</v>
      </c>
      <c r="R140" s="155">
        <f>Q140*H140</f>
        <v>0</v>
      </c>
      <c r="S140" s="155">
        <v>0</v>
      </c>
      <c r="T140" s="156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7" t="s">
        <v>131</v>
      </c>
      <c r="AT140" s="157" t="s">
        <v>127</v>
      </c>
      <c r="AU140" s="157" t="s">
        <v>81</v>
      </c>
      <c r="AY140" s="16" t="s">
        <v>125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6" t="s">
        <v>18</v>
      </c>
      <c r="BK140" s="158">
        <f>ROUND(I140*H140,1)</f>
        <v>0</v>
      </c>
      <c r="BL140" s="16" t="s">
        <v>131</v>
      </c>
      <c r="BM140" s="157" t="s">
        <v>324</v>
      </c>
    </row>
    <row r="141" spans="1:65" s="13" customFormat="1">
      <c r="B141" s="159"/>
      <c r="D141" s="160" t="s">
        <v>137</v>
      </c>
      <c r="F141" s="162" t="s">
        <v>325</v>
      </c>
      <c r="H141" s="163">
        <v>24.86</v>
      </c>
      <c r="L141" s="159"/>
      <c r="M141" s="164"/>
      <c r="N141" s="165"/>
      <c r="O141" s="165"/>
      <c r="P141" s="165"/>
      <c r="Q141" s="165"/>
      <c r="R141" s="165"/>
      <c r="S141" s="165"/>
      <c r="T141" s="166"/>
      <c r="AT141" s="161" t="s">
        <v>137</v>
      </c>
      <c r="AU141" s="161" t="s">
        <v>81</v>
      </c>
      <c r="AV141" s="13" t="s">
        <v>81</v>
      </c>
      <c r="AW141" s="13" t="s">
        <v>3</v>
      </c>
      <c r="AX141" s="13" t="s">
        <v>18</v>
      </c>
      <c r="AY141" s="161" t="s">
        <v>125</v>
      </c>
    </row>
    <row r="142" spans="1:65" s="2" customFormat="1" ht="24.15" customHeight="1">
      <c r="A142" s="28"/>
      <c r="B142" s="146"/>
      <c r="C142" s="147" t="s">
        <v>158</v>
      </c>
      <c r="D142" s="147" t="s">
        <v>127</v>
      </c>
      <c r="E142" s="148" t="s">
        <v>326</v>
      </c>
      <c r="F142" s="149" t="s">
        <v>327</v>
      </c>
      <c r="G142" s="150" t="s">
        <v>135</v>
      </c>
      <c r="H142" s="151">
        <v>8.7799999999999994</v>
      </c>
      <c r="I142" s="151"/>
      <c r="J142" s="151">
        <f>ROUND(I142*H142,1)</f>
        <v>0</v>
      </c>
      <c r="K142" s="152"/>
      <c r="L142" s="29"/>
      <c r="M142" s="153" t="s">
        <v>1</v>
      </c>
      <c r="N142" s="154" t="s">
        <v>38</v>
      </c>
      <c r="O142" s="155">
        <v>0.63200000000000001</v>
      </c>
      <c r="P142" s="155">
        <f>O142*H142</f>
        <v>5.5489599999999992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7" t="s">
        <v>131</v>
      </c>
      <c r="AT142" s="157" t="s">
        <v>127</v>
      </c>
      <c r="AU142" s="157" t="s">
        <v>81</v>
      </c>
      <c r="AY142" s="16" t="s">
        <v>125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6" t="s">
        <v>18</v>
      </c>
      <c r="BK142" s="158">
        <f>ROUND(I142*H142,1)</f>
        <v>0</v>
      </c>
      <c r="BL142" s="16" t="s">
        <v>131</v>
      </c>
      <c r="BM142" s="157" t="s">
        <v>328</v>
      </c>
    </row>
    <row r="143" spans="1:65" s="13" customFormat="1">
      <c r="B143" s="159"/>
      <c r="D143" s="160" t="s">
        <v>137</v>
      </c>
      <c r="E143" s="161" t="s">
        <v>1</v>
      </c>
      <c r="F143" s="162" t="s">
        <v>329</v>
      </c>
      <c r="H143" s="163">
        <v>8.7799999999999994</v>
      </c>
      <c r="L143" s="159"/>
      <c r="M143" s="164"/>
      <c r="N143" s="165"/>
      <c r="O143" s="165"/>
      <c r="P143" s="165"/>
      <c r="Q143" s="165"/>
      <c r="R143" s="165"/>
      <c r="S143" s="165"/>
      <c r="T143" s="166"/>
      <c r="AT143" s="161" t="s">
        <v>137</v>
      </c>
      <c r="AU143" s="161" t="s">
        <v>81</v>
      </c>
      <c r="AV143" s="13" t="s">
        <v>81</v>
      </c>
      <c r="AW143" s="13" t="s">
        <v>30</v>
      </c>
      <c r="AX143" s="13" t="s">
        <v>18</v>
      </c>
      <c r="AY143" s="161" t="s">
        <v>125</v>
      </c>
    </row>
    <row r="144" spans="1:65" s="2" customFormat="1" ht="16.5" customHeight="1">
      <c r="A144" s="28"/>
      <c r="B144" s="146"/>
      <c r="C144" s="174" t="s">
        <v>164</v>
      </c>
      <c r="D144" s="174" t="s">
        <v>200</v>
      </c>
      <c r="E144" s="175" t="s">
        <v>330</v>
      </c>
      <c r="F144" s="176" t="s">
        <v>331</v>
      </c>
      <c r="G144" s="177" t="s">
        <v>161</v>
      </c>
      <c r="H144" s="178">
        <v>17.559999999999999</v>
      </c>
      <c r="I144" s="178"/>
      <c r="J144" s="178">
        <f>ROUND(I144*H144,1)</f>
        <v>0</v>
      </c>
      <c r="K144" s="179"/>
      <c r="L144" s="180"/>
      <c r="M144" s="181" t="s">
        <v>1</v>
      </c>
      <c r="N144" s="182" t="s">
        <v>38</v>
      </c>
      <c r="O144" s="155">
        <v>0</v>
      </c>
      <c r="P144" s="155">
        <f>O144*H144</f>
        <v>0</v>
      </c>
      <c r="Q144" s="155">
        <v>1</v>
      </c>
      <c r="R144" s="155">
        <f>Q144*H144</f>
        <v>17.559999999999999</v>
      </c>
      <c r="S144" s="155">
        <v>0</v>
      </c>
      <c r="T144" s="156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57" t="s">
        <v>164</v>
      </c>
      <c r="AT144" s="157" t="s">
        <v>200</v>
      </c>
      <c r="AU144" s="157" t="s">
        <v>81</v>
      </c>
      <c r="AY144" s="16" t="s">
        <v>125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6" t="s">
        <v>18</v>
      </c>
      <c r="BK144" s="158">
        <f>ROUND(I144*H144,1)</f>
        <v>0</v>
      </c>
      <c r="BL144" s="16" t="s">
        <v>131</v>
      </c>
      <c r="BM144" s="157" t="s">
        <v>332</v>
      </c>
    </row>
    <row r="145" spans="1:65" s="13" customFormat="1">
      <c r="B145" s="159"/>
      <c r="D145" s="160" t="s">
        <v>137</v>
      </c>
      <c r="F145" s="162" t="s">
        <v>333</v>
      </c>
      <c r="H145" s="163">
        <v>17.559999999999999</v>
      </c>
      <c r="L145" s="159"/>
      <c r="M145" s="164"/>
      <c r="N145" s="165"/>
      <c r="O145" s="165"/>
      <c r="P145" s="165"/>
      <c r="Q145" s="165"/>
      <c r="R145" s="165"/>
      <c r="S145" s="165"/>
      <c r="T145" s="166"/>
      <c r="AT145" s="161" t="s">
        <v>137</v>
      </c>
      <c r="AU145" s="161" t="s">
        <v>81</v>
      </c>
      <c r="AV145" s="13" t="s">
        <v>81</v>
      </c>
      <c r="AW145" s="13" t="s">
        <v>3</v>
      </c>
      <c r="AX145" s="13" t="s">
        <v>18</v>
      </c>
      <c r="AY145" s="161" t="s">
        <v>125</v>
      </c>
    </row>
    <row r="146" spans="1:65" s="2" customFormat="1" ht="24.15" customHeight="1">
      <c r="A146" s="28"/>
      <c r="B146" s="146"/>
      <c r="C146" s="147" t="s">
        <v>169</v>
      </c>
      <c r="D146" s="147" t="s">
        <v>127</v>
      </c>
      <c r="E146" s="148" t="s">
        <v>334</v>
      </c>
      <c r="F146" s="149" t="s">
        <v>335</v>
      </c>
      <c r="G146" s="150" t="s">
        <v>135</v>
      </c>
      <c r="H146" s="151">
        <v>2.93</v>
      </c>
      <c r="I146" s="151"/>
      <c r="J146" s="151">
        <f>ROUND(I146*H146,1)</f>
        <v>0</v>
      </c>
      <c r="K146" s="152"/>
      <c r="L146" s="29"/>
      <c r="M146" s="153" t="s">
        <v>1</v>
      </c>
      <c r="N146" s="154" t="s">
        <v>38</v>
      </c>
      <c r="O146" s="155">
        <v>1.7889999999999999</v>
      </c>
      <c r="P146" s="155">
        <f>O146*H146</f>
        <v>5.2417699999999998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57" t="s">
        <v>131</v>
      </c>
      <c r="AT146" s="157" t="s">
        <v>127</v>
      </c>
      <c r="AU146" s="157" t="s">
        <v>81</v>
      </c>
      <c r="AY146" s="16" t="s">
        <v>125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6" t="s">
        <v>18</v>
      </c>
      <c r="BK146" s="158">
        <f>ROUND(I146*H146,1)</f>
        <v>0</v>
      </c>
      <c r="BL146" s="16" t="s">
        <v>131</v>
      </c>
      <c r="BM146" s="157" t="s">
        <v>336</v>
      </c>
    </row>
    <row r="147" spans="1:65" s="13" customFormat="1">
      <c r="B147" s="159"/>
      <c r="D147" s="160" t="s">
        <v>137</v>
      </c>
      <c r="E147" s="161" t="s">
        <v>1</v>
      </c>
      <c r="F147" s="162" t="s">
        <v>337</v>
      </c>
      <c r="H147" s="163">
        <v>2.93</v>
      </c>
      <c r="L147" s="159"/>
      <c r="M147" s="164"/>
      <c r="N147" s="165"/>
      <c r="O147" s="165"/>
      <c r="P147" s="165"/>
      <c r="Q147" s="165"/>
      <c r="R147" s="165"/>
      <c r="S147" s="165"/>
      <c r="T147" s="166"/>
      <c r="AT147" s="161" t="s">
        <v>137</v>
      </c>
      <c r="AU147" s="161" t="s">
        <v>81</v>
      </c>
      <c r="AV147" s="13" t="s">
        <v>81</v>
      </c>
      <c r="AW147" s="13" t="s">
        <v>30</v>
      </c>
      <c r="AX147" s="13" t="s">
        <v>18</v>
      </c>
      <c r="AY147" s="161" t="s">
        <v>125</v>
      </c>
    </row>
    <row r="148" spans="1:65" s="2" customFormat="1" ht="16.5" customHeight="1">
      <c r="A148" s="28"/>
      <c r="B148" s="146"/>
      <c r="C148" s="174" t="s">
        <v>23</v>
      </c>
      <c r="D148" s="174" t="s">
        <v>200</v>
      </c>
      <c r="E148" s="175" t="s">
        <v>338</v>
      </c>
      <c r="F148" s="176" t="s">
        <v>339</v>
      </c>
      <c r="G148" s="177" t="s">
        <v>161</v>
      </c>
      <c r="H148" s="178">
        <v>5.86</v>
      </c>
      <c r="I148" s="178"/>
      <c r="J148" s="178">
        <f>ROUND(I148*H148,1)</f>
        <v>0</v>
      </c>
      <c r="K148" s="179"/>
      <c r="L148" s="180"/>
      <c r="M148" s="181" t="s">
        <v>1</v>
      </c>
      <c r="N148" s="182" t="s">
        <v>38</v>
      </c>
      <c r="O148" s="155">
        <v>0</v>
      </c>
      <c r="P148" s="155">
        <f>O148*H148</f>
        <v>0</v>
      </c>
      <c r="Q148" s="155">
        <v>1</v>
      </c>
      <c r="R148" s="155">
        <f>Q148*H148</f>
        <v>5.86</v>
      </c>
      <c r="S148" s="155">
        <v>0</v>
      </c>
      <c r="T148" s="156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57" t="s">
        <v>164</v>
      </c>
      <c r="AT148" s="157" t="s">
        <v>200</v>
      </c>
      <c r="AU148" s="157" t="s">
        <v>81</v>
      </c>
      <c r="AY148" s="16" t="s">
        <v>125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6" t="s">
        <v>18</v>
      </c>
      <c r="BK148" s="158">
        <f>ROUND(I148*H148,1)</f>
        <v>0</v>
      </c>
      <c r="BL148" s="16" t="s">
        <v>131</v>
      </c>
      <c r="BM148" s="157" t="s">
        <v>340</v>
      </c>
    </row>
    <row r="149" spans="1:65" s="13" customFormat="1">
      <c r="B149" s="159"/>
      <c r="D149" s="160" t="s">
        <v>137</v>
      </c>
      <c r="F149" s="162" t="s">
        <v>341</v>
      </c>
      <c r="H149" s="163">
        <v>5.86</v>
      </c>
      <c r="L149" s="159"/>
      <c r="M149" s="164"/>
      <c r="N149" s="165"/>
      <c r="O149" s="165"/>
      <c r="P149" s="165"/>
      <c r="Q149" s="165"/>
      <c r="R149" s="165"/>
      <c r="S149" s="165"/>
      <c r="T149" s="166"/>
      <c r="AT149" s="161" t="s">
        <v>137</v>
      </c>
      <c r="AU149" s="161" t="s">
        <v>81</v>
      </c>
      <c r="AV149" s="13" t="s">
        <v>81</v>
      </c>
      <c r="AW149" s="13" t="s">
        <v>3</v>
      </c>
      <c r="AX149" s="13" t="s">
        <v>18</v>
      </c>
      <c r="AY149" s="161" t="s">
        <v>125</v>
      </c>
    </row>
    <row r="150" spans="1:65" s="2" customFormat="1" ht="33" customHeight="1">
      <c r="A150" s="28"/>
      <c r="B150" s="146"/>
      <c r="C150" s="147" t="s">
        <v>181</v>
      </c>
      <c r="D150" s="147" t="s">
        <v>127</v>
      </c>
      <c r="E150" s="148" t="s">
        <v>165</v>
      </c>
      <c r="F150" s="149" t="s">
        <v>166</v>
      </c>
      <c r="G150" s="150" t="s">
        <v>130</v>
      </c>
      <c r="H150" s="151">
        <v>14.64</v>
      </c>
      <c r="I150" s="151"/>
      <c r="J150" s="151">
        <f>ROUND(I150*H150,1)</f>
        <v>0</v>
      </c>
      <c r="K150" s="152"/>
      <c r="L150" s="29"/>
      <c r="M150" s="153" t="s">
        <v>1</v>
      </c>
      <c r="N150" s="154" t="s">
        <v>38</v>
      </c>
      <c r="O150" s="155">
        <v>0.66800000000000004</v>
      </c>
      <c r="P150" s="155">
        <f>O150*H150</f>
        <v>9.7795200000000015</v>
      </c>
      <c r="Q150" s="155">
        <v>0</v>
      </c>
      <c r="R150" s="155">
        <f>Q150*H150</f>
        <v>0</v>
      </c>
      <c r="S150" s="155">
        <v>0</v>
      </c>
      <c r="T150" s="156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57" t="s">
        <v>131</v>
      </c>
      <c r="AT150" s="157" t="s">
        <v>127</v>
      </c>
      <c r="AU150" s="157" t="s">
        <v>81</v>
      </c>
      <c r="AY150" s="16" t="s">
        <v>125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6" t="s">
        <v>18</v>
      </c>
      <c r="BK150" s="158">
        <f>ROUND(I150*H150,1)</f>
        <v>0</v>
      </c>
      <c r="BL150" s="16" t="s">
        <v>131</v>
      </c>
      <c r="BM150" s="157" t="s">
        <v>342</v>
      </c>
    </row>
    <row r="151" spans="1:65" s="13" customFormat="1">
      <c r="B151" s="159"/>
      <c r="D151" s="160" t="s">
        <v>137</v>
      </c>
      <c r="E151" s="161" t="s">
        <v>1</v>
      </c>
      <c r="F151" s="162" t="s">
        <v>343</v>
      </c>
      <c r="H151" s="163">
        <v>14.64</v>
      </c>
      <c r="L151" s="159"/>
      <c r="M151" s="164"/>
      <c r="N151" s="165"/>
      <c r="O151" s="165"/>
      <c r="P151" s="165"/>
      <c r="Q151" s="165"/>
      <c r="R151" s="165"/>
      <c r="S151" s="165"/>
      <c r="T151" s="166"/>
      <c r="AT151" s="161" t="s">
        <v>137</v>
      </c>
      <c r="AU151" s="161" t="s">
        <v>81</v>
      </c>
      <c r="AV151" s="13" t="s">
        <v>81</v>
      </c>
      <c r="AW151" s="13" t="s">
        <v>30</v>
      </c>
      <c r="AX151" s="13" t="s">
        <v>18</v>
      </c>
      <c r="AY151" s="161" t="s">
        <v>125</v>
      </c>
    </row>
    <row r="152" spans="1:65" s="12" customFormat="1" ht="22.95" customHeight="1">
      <c r="B152" s="134"/>
      <c r="D152" s="135" t="s">
        <v>72</v>
      </c>
      <c r="E152" s="144" t="s">
        <v>81</v>
      </c>
      <c r="F152" s="144" t="s">
        <v>168</v>
      </c>
      <c r="J152" s="145">
        <f>BK152</f>
        <v>0</v>
      </c>
      <c r="L152" s="134"/>
      <c r="M152" s="138"/>
      <c r="N152" s="139"/>
      <c r="O152" s="139"/>
      <c r="P152" s="140">
        <f>SUM(P153:P155)</f>
        <v>0.44383999999999996</v>
      </c>
      <c r="Q152" s="139"/>
      <c r="R152" s="140">
        <f>SUM(R153:R155)</f>
        <v>1.7487751999999999</v>
      </c>
      <c r="S152" s="139"/>
      <c r="T152" s="141">
        <f>SUM(T153:T155)</f>
        <v>0</v>
      </c>
      <c r="AR152" s="135" t="s">
        <v>18</v>
      </c>
      <c r="AT152" s="142" t="s">
        <v>72</v>
      </c>
      <c r="AU152" s="142" t="s">
        <v>18</v>
      </c>
      <c r="AY152" s="135" t="s">
        <v>125</v>
      </c>
      <c r="BK152" s="143">
        <f>SUM(BK153:BK155)</f>
        <v>0</v>
      </c>
    </row>
    <row r="153" spans="1:65" s="2" customFormat="1" ht="24.15" customHeight="1">
      <c r="A153" s="28"/>
      <c r="B153" s="146"/>
      <c r="C153" s="147" t="s">
        <v>186</v>
      </c>
      <c r="D153" s="147" t="s">
        <v>127</v>
      </c>
      <c r="E153" s="148" t="s">
        <v>170</v>
      </c>
      <c r="F153" s="149" t="s">
        <v>171</v>
      </c>
      <c r="G153" s="150" t="s">
        <v>135</v>
      </c>
      <c r="H153" s="151">
        <v>0.76</v>
      </c>
      <c r="I153" s="151"/>
      <c r="J153" s="151">
        <f>ROUND(I153*H153,1)</f>
        <v>0</v>
      </c>
      <c r="K153" s="152"/>
      <c r="L153" s="29"/>
      <c r="M153" s="153" t="s">
        <v>1</v>
      </c>
      <c r="N153" s="154" t="s">
        <v>38</v>
      </c>
      <c r="O153" s="155">
        <v>0.58399999999999996</v>
      </c>
      <c r="P153" s="155">
        <f>O153*H153</f>
        <v>0.44383999999999996</v>
      </c>
      <c r="Q153" s="155">
        <v>2.3010199999999998</v>
      </c>
      <c r="R153" s="155">
        <f>Q153*H153</f>
        <v>1.7487751999999999</v>
      </c>
      <c r="S153" s="155">
        <v>0</v>
      </c>
      <c r="T153" s="156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57" t="s">
        <v>131</v>
      </c>
      <c r="AT153" s="157" t="s">
        <v>127</v>
      </c>
      <c r="AU153" s="157" t="s">
        <v>81</v>
      </c>
      <c r="AY153" s="16" t="s">
        <v>125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6" t="s">
        <v>18</v>
      </c>
      <c r="BK153" s="158">
        <f>ROUND(I153*H153,1)</f>
        <v>0</v>
      </c>
      <c r="BL153" s="16" t="s">
        <v>131</v>
      </c>
      <c r="BM153" s="157" t="s">
        <v>344</v>
      </c>
    </row>
    <row r="154" spans="1:65" s="13" customFormat="1">
      <c r="B154" s="159"/>
      <c r="D154" s="160" t="s">
        <v>137</v>
      </c>
      <c r="E154" s="161" t="s">
        <v>1</v>
      </c>
      <c r="F154" s="162" t="s">
        <v>345</v>
      </c>
      <c r="H154" s="163">
        <v>0.72</v>
      </c>
      <c r="L154" s="159"/>
      <c r="M154" s="164"/>
      <c r="N154" s="165"/>
      <c r="O154" s="165"/>
      <c r="P154" s="165"/>
      <c r="Q154" s="165"/>
      <c r="R154" s="165"/>
      <c r="S154" s="165"/>
      <c r="T154" s="166"/>
      <c r="AT154" s="161" t="s">
        <v>137</v>
      </c>
      <c r="AU154" s="161" t="s">
        <v>81</v>
      </c>
      <c r="AV154" s="13" t="s">
        <v>81</v>
      </c>
      <c r="AW154" s="13" t="s">
        <v>30</v>
      </c>
      <c r="AX154" s="13" t="s">
        <v>18</v>
      </c>
      <c r="AY154" s="161" t="s">
        <v>125</v>
      </c>
    </row>
    <row r="155" spans="1:65" s="13" customFormat="1">
      <c r="B155" s="159"/>
      <c r="D155" s="160" t="s">
        <v>137</v>
      </c>
      <c r="F155" s="162" t="s">
        <v>346</v>
      </c>
      <c r="H155" s="163">
        <v>0.76</v>
      </c>
      <c r="L155" s="159"/>
      <c r="M155" s="164"/>
      <c r="N155" s="165"/>
      <c r="O155" s="165"/>
      <c r="P155" s="165"/>
      <c r="Q155" s="165"/>
      <c r="R155" s="165"/>
      <c r="S155" s="165"/>
      <c r="T155" s="166"/>
      <c r="AT155" s="161" t="s">
        <v>137</v>
      </c>
      <c r="AU155" s="161" t="s">
        <v>81</v>
      </c>
      <c r="AV155" s="13" t="s">
        <v>81</v>
      </c>
      <c r="AW155" s="13" t="s">
        <v>3</v>
      </c>
      <c r="AX155" s="13" t="s">
        <v>18</v>
      </c>
      <c r="AY155" s="161" t="s">
        <v>125</v>
      </c>
    </row>
    <row r="156" spans="1:65" s="12" customFormat="1" ht="22.95" customHeight="1">
      <c r="B156" s="134"/>
      <c r="D156" s="135" t="s">
        <v>72</v>
      </c>
      <c r="E156" s="144" t="s">
        <v>252</v>
      </c>
      <c r="F156" s="144" t="s">
        <v>253</v>
      </c>
      <c r="J156" s="145">
        <f>BK156</f>
        <v>0</v>
      </c>
      <c r="L156" s="134"/>
      <c r="M156" s="138"/>
      <c r="N156" s="139"/>
      <c r="O156" s="139"/>
      <c r="P156" s="140">
        <f>P157</f>
        <v>101.68680000000001</v>
      </c>
      <c r="Q156" s="139"/>
      <c r="R156" s="140">
        <f>R157</f>
        <v>0</v>
      </c>
      <c r="S156" s="139"/>
      <c r="T156" s="141">
        <f>T157</f>
        <v>0</v>
      </c>
      <c r="AR156" s="135" t="s">
        <v>18</v>
      </c>
      <c r="AT156" s="142" t="s">
        <v>72</v>
      </c>
      <c r="AU156" s="142" t="s">
        <v>18</v>
      </c>
      <c r="AY156" s="135" t="s">
        <v>125</v>
      </c>
      <c r="BK156" s="143">
        <f>BK157</f>
        <v>0</v>
      </c>
    </row>
    <row r="157" spans="1:65" s="2" customFormat="1" ht="16.5" customHeight="1">
      <c r="A157" s="28"/>
      <c r="B157" s="146"/>
      <c r="C157" s="147" t="s">
        <v>194</v>
      </c>
      <c r="D157" s="147" t="s">
        <v>127</v>
      </c>
      <c r="E157" s="148" t="s">
        <v>255</v>
      </c>
      <c r="F157" s="149" t="s">
        <v>347</v>
      </c>
      <c r="G157" s="150" t="s">
        <v>161</v>
      </c>
      <c r="H157" s="151">
        <v>25.17</v>
      </c>
      <c r="I157" s="151"/>
      <c r="J157" s="151">
        <f>ROUND(I157*H157,1)</f>
        <v>0</v>
      </c>
      <c r="K157" s="152"/>
      <c r="L157" s="29"/>
      <c r="M157" s="153" t="s">
        <v>1</v>
      </c>
      <c r="N157" s="154" t="s">
        <v>38</v>
      </c>
      <c r="O157" s="155">
        <v>4.04</v>
      </c>
      <c r="P157" s="155">
        <f>O157*H157</f>
        <v>101.68680000000001</v>
      </c>
      <c r="Q157" s="155">
        <v>0</v>
      </c>
      <c r="R157" s="155">
        <f>Q157*H157</f>
        <v>0</v>
      </c>
      <c r="S157" s="155">
        <v>0</v>
      </c>
      <c r="T157" s="156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57" t="s">
        <v>131</v>
      </c>
      <c r="AT157" s="157" t="s">
        <v>127</v>
      </c>
      <c r="AU157" s="157" t="s">
        <v>81</v>
      </c>
      <c r="AY157" s="16" t="s">
        <v>125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6" t="s">
        <v>18</v>
      </c>
      <c r="BK157" s="158">
        <f>ROUND(I157*H157,1)</f>
        <v>0</v>
      </c>
      <c r="BL157" s="16" t="s">
        <v>131</v>
      </c>
      <c r="BM157" s="157" t="s">
        <v>348</v>
      </c>
    </row>
    <row r="158" spans="1:65" s="12" customFormat="1" ht="25.95" customHeight="1">
      <c r="B158" s="134"/>
      <c r="D158" s="135" t="s">
        <v>72</v>
      </c>
      <c r="E158" s="136" t="s">
        <v>258</v>
      </c>
      <c r="F158" s="136" t="s">
        <v>259</v>
      </c>
      <c r="J158" s="137">
        <f>BK158</f>
        <v>0</v>
      </c>
      <c r="L158" s="134"/>
      <c r="M158" s="138"/>
      <c r="N158" s="139"/>
      <c r="O158" s="139"/>
      <c r="P158" s="140">
        <f>P159</f>
        <v>28.754999999999999</v>
      </c>
      <c r="Q158" s="139"/>
      <c r="R158" s="140">
        <f>R159</f>
        <v>6.2955000000000011E-2</v>
      </c>
      <c r="S158" s="139"/>
      <c r="T158" s="141">
        <f>T159</f>
        <v>0</v>
      </c>
      <c r="AR158" s="135" t="s">
        <v>81</v>
      </c>
      <c r="AT158" s="142" t="s">
        <v>72</v>
      </c>
      <c r="AU158" s="142" t="s">
        <v>73</v>
      </c>
      <c r="AY158" s="135" t="s">
        <v>125</v>
      </c>
      <c r="BK158" s="143">
        <f>BK159</f>
        <v>0</v>
      </c>
    </row>
    <row r="159" spans="1:65" s="12" customFormat="1" ht="22.95" customHeight="1">
      <c r="B159" s="134"/>
      <c r="D159" s="135" t="s">
        <v>72</v>
      </c>
      <c r="E159" s="144" t="s">
        <v>349</v>
      </c>
      <c r="F159" s="144" t="s">
        <v>350</v>
      </c>
      <c r="J159" s="145">
        <f>BK159</f>
        <v>0</v>
      </c>
      <c r="L159" s="134"/>
      <c r="M159" s="138"/>
      <c r="N159" s="139"/>
      <c r="O159" s="139"/>
      <c r="P159" s="140">
        <f>SUM(P160:P182)</f>
        <v>28.754999999999999</v>
      </c>
      <c r="Q159" s="139"/>
      <c r="R159" s="140">
        <f>SUM(R160:R182)</f>
        <v>6.2955000000000011E-2</v>
      </c>
      <c r="S159" s="139"/>
      <c r="T159" s="141">
        <f>SUM(T160:T182)</f>
        <v>0</v>
      </c>
      <c r="AR159" s="135" t="s">
        <v>81</v>
      </c>
      <c r="AT159" s="142" t="s">
        <v>72</v>
      </c>
      <c r="AU159" s="142" t="s">
        <v>18</v>
      </c>
      <c r="AY159" s="135" t="s">
        <v>125</v>
      </c>
      <c r="BK159" s="143">
        <f>SUM(BK160:BK182)</f>
        <v>0</v>
      </c>
    </row>
    <row r="160" spans="1:65" s="2" customFormat="1" ht="24.15" customHeight="1">
      <c r="A160" s="28"/>
      <c r="B160" s="146"/>
      <c r="C160" s="147" t="s">
        <v>199</v>
      </c>
      <c r="D160" s="147" t="s">
        <v>127</v>
      </c>
      <c r="E160" s="148" t="s">
        <v>351</v>
      </c>
      <c r="F160" s="149" t="s">
        <v>352</v>
      </c>
      <c r="G160" s="150" t="s">
        <v>197</v>
      </c>
      <c r="H160" s="151">
        <v>25</v>
      </c>
      <c r="I160" s="151"/>
      <c r="J160" s="151">
        <f>ROUND(I160*H160,1)</f>
        <v>0</v>
      </c>
      <c r="K160" s="152"/>
      <c r="L160" s="29"/>
      <c r="M160" s="153" t="s">
        <v>1</v>
      </c>
      <c r="N160" s="154" t="s">
        <v>38</v>
      </c>
      <c r="O160" s="155">
        <v>7.1999999999999995E-2</v>
      </c>
      <c r="P160" s="155">
        <f>O160*H160</f>
        <v>1.7999999999999998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57" t="s">
        <v>210</v>
      </c>
      <c r="AT160" s="157" t="s">
        <v>127</v>
      </c>
      <c r="AU160" s="157" t="s">
        <v>81</v>
      </c>
      <c r="AY160" s="16" t="s">
        <v>125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6" t="s">
        <v>18</v>
      </c>
      <c r="BK160" s="158">
        <f>ROUND(I160*H160,1)</f>
        <v>0</v>
      </c>
      <c r="BL160" s="16" t="s">
        <v>210</v>
      </c>
      <c r="BM160" s="157" t="s">
        <v>353</v>
      </c>
    </row>
    <row r="161" spans="1:65" s="2" customFormat="1" ht="16.5" customHeight="1">
      <c r="A161" s="28"/>
      <c r="B161" s="146"/>
      <c r="C161" s="174" t="s">
        <v>8</v>
      </c>
      <c r="D161" s="174" t="s">
        <v>200</v>
      </c>
      <c r="E161" s="175" t="s">
        <v>354</v>
      </c>
      <c r="F161" s="176" t="s">
        <v>355</v>
      </c>
      <c r="G161" s="177" t="s">
        <v>197</v>
      </c>
      <c r="H161" s="178">
        <v>27.5</v>
      </c>
      <c r="I161" s="178"/>
      <c r="J161" s="178">
        <f>ROUND(I161*H161,1)</f>
        <v>0</v>
      </c>
      <c r="K161" s="179"/>
      <c r="L161" s="180"/>
      <c r="M161" s="181" t="s">
        <v>1</v>
      </c>
      <c r="N161" s="182" t="s">
        <v>38</v>
      </c>
      <c r="O161" s="155">
        <v>0</v>
      </c>
      <c r="P161" s="155">
        <f>O161*H161</f>
        <v>0</v>
      </c>
      <c r="Q161" s="155">
        <v>5.5000000000000003E-4</v>
      </c>
      <c r="R161" s="155">
        <f>Q161*H161</f>
        <v>1.5125000000000001E-2</v>
      </c>
      <c r="S161" s="155">
        <v>0</v>
      </c>
      <c r="T161" s="156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57" t="s">
        <v>271</v>
      </c>
      <c r="AT161" s="157" t="s">
        <v>200</v>
      </c>
      <c r="AU161" s="157" t="s">
        <v>81</v>
      </c>
      <c r="AY161" s="16" t="s">
        <v>125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6" t="s">
        <v>18</v>
      </c>
      <c r="BK161" s="158">
        <f>ROUND(I161*H161,1)</f>
        <v>0</v>
      </c>
      <c r="BL161" s="16" t="s">
        <v>210</v>
      </c>
      <c r="BM161" s="157" t="s">
        <v>356</v>
      </c>
    </row>
    <row r="162" spans="1:65" s="13" customFormat="1">
      <c r="B162" s="159"/>
      <c r="D162" s="160" t="s">
        <v>137</v>
      </c>
      <c r="F162" s="162" t="s">
        <v>357</v>
      </c>
      <c r="H162" s="163">
        <v>27.5</v>
      </c>
      <c r="L162" s="159"/>
      <c r="M162" s="164"/>
      <c r="N162" s="165"/>
      <c r="O162" s="165"/>
      <c r="P162" s="165"/>
      <c r="Q162" s="165"/>
      <c r="R162" s="165"/>
      <c r="S162" s="165"/>
      <c r="T162" s="166"/>
      <c r="AT162" s="161" t="s">
        <v>137</v>
      </c>
      <c r="AU162" s="161" t="s">
        <v>81</v>
      </c>
      <c r="AV162" s="13" t="s">
        <v>81</v>
      </c>
      <c r="AW162" s="13" t="s">
        <v>3</v>
      </c>
      <c r="AX162" s="13" t="s">
        <v>18</v>
      </c>
      <c r="AY162" s="161" t="s">
        <v>125</v>
      </c>
    </row>
    <row r="163" spans="1:65" s="2" customFormat="1" ht="16.5" customHeight="1">
      <c r="A163" s="28"/>
      <c r="B163" s="146"/>
      <c r="C163" s="147" t="s">
        <v>210</v>
      </c>
      <c r="D163" s="147" t="s">
        <v>127</v>
      </c>
      <c r="E163" s="148" t="s">
        <v>358</v>
      </c>
      <c r="F163" s="149" t="s">
        <v>359</v>
      </c>
      <c r="G163" s="150" t="s">
        <v>203</v>
      </c>
      <c r="H163" s="151">
        <v>4</v>
      </c>
      <c r="I163" s="151"/>
      <c r="J163" s="151">
        <f>ROUND(I163*H163,1)</f>
        <v>0</v>
      </c>
      <c r="K163" s="152"/>
      <c r="L163" s="29"/>
      <c r="M163" s="153" t="s">
        <v>1</v>
      </c>
      <c r="N163" s="154" t="s">
        <v>38</v>
      </c>
      <c r="O163" s="155">
        <v>0.2</v>
      </c>
      <c r="P163" s="155">
        <f>O163*H163</f>
        <v>0.8</v>
      </c>
      <c r="Q163" s="155">
        <v>0</v>
      </c>
      <c r="R163" s="155">
        <f>Q163*H163</f>
        <v>0</v>
      </c>
      <c r="S163" s="155">
        <v>0</v>
      </c>
      <c r="T163" s="156">
        <f>S163*H163</f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57" t="s">
        <v>210</v>
      </c>
      <c r="AT163" s="157" t="s">
        <v>127</v>
      </c>
      <c r="AU163" s="157" t="s">
        <v>81</v>
      </c>
      <c r="AY163" s="16" t="s">
        <v>125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6" t="s">
        <v>18</v>
      </c>
      <c r="BK163" s="158">
        <f>ROUND(I163*H163,1)</f>
        <v>0</v>
      </c>
      <c r="BL163" s="16" t="s">
        <v>210</v>
      </c>
      <c r="BM163" s="157" t="s">
        <v>360</v>
      </c>
    </row>
    <row r="164" spans="1:65" s="2" customFormat="1" ht="24.15" customHeight="1">
      <c r="A164" s="28"/>
      <c r="B164" s="146"/>
      <c r="C164" s="147" t="s">
        <v>214</v>
      </c>
      <c r="D164" s="147" t="s">
        <v>127</v>
      </c>
      <c r="E164" s="148" t="s">
        <v>361</v>
      </c>
      <c r="F164" s="149" t="s">
        <v>362</v>
      </c>
      <c r="G164" s="150" t="s">
        <v>197</v>
      </c>
      <c r="H164" s="151">
        <v>25</v>
      </c>
      <c r="I164" s="151"/>
      <c r="J164" s="151">
        <f>ROUND(I164*H164,1)</f>
        <v>0</v>
      </c>
      <c r="K164" s="152"/>
      <c r="L164" s="29"/>
      <c r="M164" s="153" t="s">
        <v>1</v>
      </c>
      <c r="N164" s="154" t="s">
        <v>38</v>
      </c>
      <c r="O164" s="155">
        <v>0.10199999999999999</v>
      </c>
      <c r="P164" s="155">
        <f>O164*H164</f>
        <v>2.5499999999999998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57" t="s">
        <v>210</v>
      </c>
      <c r="AT164" s="157" t="s">
        <v>127</v>
      </c>
      <c r="AU164" s="157" t="s">
        <v>81</v>
      </c>
      <c r="AY164" s="16" t="s">
        <v>125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6" t="s">
        <v>18</v>
      </c>
      <c r="BK164" s="158">
        <f>ROUND(I164*H164,1)</f>
        <v>0</v>
      </c>
      <c r="BL164" s="16" t="s">
        <v>210</v>
      </c>
      <c r="BM164" s="157" t="s">
        <v>363</v>
      </c>
    </row>
    <row r="165" spans="1:65" s="2" customFormat="1" ht="24.15" customHeight="1">
      <c r="A165" s="28"/>
      <c r="B165" s="146"/>
      <c r="C165" s="174" t="s">
        <v>219</v>
      </c>
      <c r="D165" s="174" t="s">
        <v>200</v>
      </c>
      <c r="E165" s="175" t="s">
        <v>364</v>
      </c>
      <c r="F165" s="176" t="s">
        <v>365</v>
      </c>
      <c r="G165" s="177" t="s">
        <v>197</v>
      </c>
      <c r="H165" s="178">
        <v>28.75</v>
      </c>
      <c r="I165" s="178"/>
      <c r="J165" s="178">
        <f>ROUND(I165*H165,1)</f>
        <v>0</v>
      </c>
      <c r="K165" s="179"/>
      <c r="L165" s="180"/>
      <c r="M165" s="181" t="s">
        <v>1</v>
      </c>
      <c r="N165" s="182" t="s">
        <v>38</v>
      </c>
      <c r="O165" s="155">
        <v>0</v>
      </c>
      <c r="P165" s="155">
        <f>O165*H165</f>
        <v>0</v>
      </c>
      <c r="Q165" s="155">
        <v>6.4000000000000005E-4</v>
      </c>
      <c r="R165" s="155">
        <f>Q165*H165</f>
        <v>1.8400000000000003E-2</v>
      </c>
      <c r="S165" s="155">
        <v>0</v>
      </c>
      <c r="T165" s="156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57" t="s">
        <v>271</v>
      </c>
      <c r="AT165" s="157" t="s">
        <v>200</v>
      </c>
      <c r="AU165" s="157" t="s">
        <v>81</v>
      </c>
      <c r="AY165" s="16" t="s">
        <v>125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6" t="s">
        <v>18</v>
      </c>
      <c r="BK165" s="158">
        <f>ROUND(I165*H165,1)</f>
        <v>0</v>
      </c>
      <c r="BL165" s="16" t="s">
        <v>210</v>
      </c>
      <c r="BM165" s="157" t="s">
        <v>366</v>
      </c>
    </row>
    <row r="166" spans="1:65" s="13" customFormat="1">
      <c r="B166" s="159"/>
      <c r="D166" s="160" t="s">
        <v>137</v>
      </c>
      <c r="F166" s="162" t="s">
        <v>367</v>
      </c>
      <c r="H166" s="163">
        <v>28.75</v>
      </c>
      <c r="L166" s="159"/>
      <c r="M166" s="164"/>
      <c r="N166" s="165"/>
      <c r="O166" s="165"/>
      <c r="P166" s="165"/>
      <c r="Q166" s="165"/>
      <c r="R166" s="165"/>
      <c r="S166" s="165"/>
      <c r="T166" s="166"/>
      <c r="AT166" s="161" t="s">
        <v>137</v>
      </c>
      <c r="AU166" s="161" t="s">
        <v>81</v>
      </c>
      <c r="AV166" s="13" t="s">
        <v>81</v>
      </c>
      <c r="AW166" s="13" t="s">
        <v>3</v>
      </c>
      <c r="AX166" s="13" t="s">
        <v>18</v>
      </c>
      <c r="AY166" s="161" t="s">
        <v>125</v>
      </c>
    </row>
    <row r="167" spans="1:65" s="2" customFormat="1" ht="16.5" customHeight="1">
      <c r="A167" s="28"/>
      <c r="B167" s="146"/>
      <c r="C167" s="147" t="s">
        <v>223</v>
      </c>
      <c r="D167" s="147" t="s">
        <v>127</v>
      </c>
      <c r="E167" s="148" t="s">
        <v>368</v>
      </c>
      <c r="F167" s="149" t="s">
        <v>369</v>
      </c>
      <c r="G167" s="150" t="s">
        <v>203</v>
      </c>
      <c r="H167" s="151">
        <v>3</v>
      </c>
      <c r="I167" s="151"/>
      <c r="J167" s="151">
        <f t="shared" ref="J167:J172" si="0">ROUND(I167*H167,1)</f>
        <v>0</v>
      </c>
      <c r="K167" s="152"/>
      <c r="L167" s="29"/>
      <c r="M167" s="153" t="s">
        <v>1</v>
      </c>
      <c r="N167" s="154" t="s">
        <v>38</v>
      </c>
      <c r="O167" s="155">
        <v>0.33900000000000002</v>
      </c>
      <c r="P167" s="155">
        <f t="shared" ref="P167:P172" si="1">O167*H167</f>
        <v>1.0170000000000001</v>
      </c>
      <c r="Q167" s="155">
        <v>0</v>
      </c>
      <c r="R167" s="155">
        <f t="shared" ref="R167:R172" si="2">Q167*H167</f>
        <v>0</v>
      </c>
      <c r="S167" s="155">
        <v>0</v>
      </c>
      <c r="T167" s="156">
        <f t="shared" ref="T167:T172" si="3">S167*H167</f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57" t="s">
        <v>210</v>
      </c>
      <c r="AT167" s="157" t="s">
        <v>127</v>
      </c>
      <c r="AU167" s="157" t="s">
        <v>81</v>
      </c>
      <c r="AY167" s="16" t="s">
        <v>125</v>
      </c>
      <c r="BE167" s="158">
        <f t="shared" ref="BE167:BE172" si="4">IF(N167="základní",J167,0)</f>
        <v>0</v>
      </c>
      <c r="BF167" s="158">
        <f t="shared" ref="BF167:BF172" si="5">IF(N167="snížená",J167,0)</f>
        <v>0</v>
      </c>
      <c r="BG167" s="158">
        <f t="shared" ref="BG167:BG172" si="6">IF(N167="zákl. přenesená",J167,0)</f>
        <v>0</v>
      </c>
      <c r="BH167" s="158">
        <f t="shared" ref="BH167:BH172" si="7">IF(N167="sníž. přenesená",J167,0)</f>
        <v>0</v>
      </c>
      <c r="BI167" s="158">
        <f t="shared" ref="BI167:BI172" si="8">IF(N167="nulová",J167,0)</f>
        <v>0</v>
      </c>
      <c r="BJ167" s="16" t="s">
        <v>18</v>
      </c>
      <c r="BK167" s="158">
        <f t="shared" ref="BK167:BK172" si="9">ROUND(I167*H167,1)</f>
        <v>0</v>
      </c>
      <c r="BL167" s="16" t="s">
        <v>210</v>
      </c>
      <c r="BM167" s="157" t="s">
        <v>370</v>
      </c>
    </row>
    <row r="168" spans="1:65" s="2" customFormat="1" ht="24.15" customHeight="1">
      <c r="A168" s="28"/>
      <c r="B168" s="146"/>
      <c r="C168" s="174" t="s">
        <v>228</v>
      </c>
      <c r="D168" s="174" t="s">
        <v>200</v>
      </c>
      <c r="E168" s="175" t="s">
        <v>371</v>
      </c>
      <c r="F168" s="176" t="s">
        <v>372</v>
      </c>
      <c r="G168" s="177" t="s">
        <v>203</v>
      </c>
      <c r="H168" s="178">
        <v>3</v>
      </c>
      <c r="I168" s="178"/>
      <c r="J168" s="178">
        <f t="shared" si="0"/>
        <v>0</v>
      </c>
      <c r="K168" s="179"/>
      <c r="L168" s="180"/>
      <c r="M168" s="181" t="s">
        <v>1</v>
      </c>
      <c r="N168" s="182" t="s">
        <v>38</v>
      </c>
      <c r="O168" s="155">
        <v>0</v>
      </c>
      <c r="P168" s="155">
        <f t="shared" si="1"/>
        <v>0</v>
      </c>
      <c r="Q168" s="155">
        <v>1.2999999999999999E-4</v>
      </c>
      <c r="R168" s="155">
        <f t="shared" si="2"/>
        <v>3.8999999999999994E-4</v>
      </c>
      <c r="S168" s="155">
        <v>0</v>
      </c>
      <c r="T168" s="156">
        <f t="shared" si="3"/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57" t="s">
        <v>271</v>
      </c>
      <c r="AT168" s="157" t="s">
        <v>200</v>
      </c>
      <c r="AU168" s="157" t="s">
        <v>81</v>
      </c>
      <c r="AY168" s="16" t="s">
        <v>125</v>
      </c>
      <c r="BE168" s="158">
        <f t="shared" si="4"/>
        <v>0</v>
      </c>
      <c r="BF168" s="158">
        <f t="shared" si="5"/>
        <v>0</v>
      </c>
      <c r="BG168" s="158">
        <f t="shared" si="6"/>
        <v>0</v>
      </c>
      <c r="BH168" s="158">
        <f t="shared" si="7"/>
        <v>0</v>
      </c>
      <c r="BI168" s="158">
        <f t="shared" si="8"/>
        <v>0</v>
      </c>
      <c r="BJ168" s="16" t="s">
        <v>18</v>
      </c>
      <c r="BK168" s="158">
        <f t="shared" si="9"/>
        <v>0</v>
      </c>
      <c r="BL168" s="16" t="s">
        <v>210</v>
      </c>
      <c r="BM168" s="157" t="s">
        <v>373</v>
      </c>
    </row>
    <row r="169" spans="1:65" s="2" customFormat="1" ht="24.15" customHeight="1">
      <c r="A169" s="28"/>
      <c r="B169" s="146"/>
      <c r="C169" s="147" t="s">
        <v>7</v>
      </c>
      <c r="D169" s="147" t="s">
        <v>127</v>
      </c>
      <c r="E169" s="148" t="s">
        <v>374</v>
      </c>
      <c r="F169" s="149" t="s">
        <v>375</v>
      </c>
      <c r="G169" s="150" t="s">
        <v>203</v>
      </c>
      <c r="H169" s="151">
        <v>1</v>
      </c>
      <c r="I169" s="151"/>
      <c r="J169" s="151">
        <f t="shared" si="0"/>
        <v>0</v>
      </c>
      <c r="K169" s="152"/>
      <c r="L169" s="29"/>
      <c r="M169" s="153" t="s">
        <v>1</v>
      </c>
      <c r="N169" s="154" t="s">
        <v>38</v>
      </c>
      <c r="O169" s="155">
        <v>0.34799999999999998</v>
      </c>
      <c r="P169" s="155">
        <f t="shared" si="1"/>
        <v>0.34799999999999998</v>
      </c>
      <c r="Q169" s="155">
        <v>0</v>
      </c>
      <c r="R169" s="155">
        <f t="shared" si="2"/>
        <v>0</v>
      </c>
      <c r="S169" s="155">
        <v>0</v>
      </c>
      <c r="T169" s="156">
        <f t="shared" si="3"/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57" t="s">
        <v>210</v>
      </c>
      <c r="AT169" s="157" t="s">
        <v>127</v>
      </c>
      <c r="AU169" s="157" t="s">
        <v>81</v>
      </c>
      <c r="AY169" s="16" t="s">
        <v>125</v>
      </c>
      <c r="BE169" s="158">
        <f t="shared" si="4"/>
        <v>0</v>
      </c>
      <c r="BF169" s="158">
        <f t="shared" si="5"/>
        <v>0</v>
      </c>
      <c r="BG169" s="158">
        <f t="shared" si="6"/>
        <v>0</v>
      </c>
      <c r="BH169" s="158">
        <f t="shared" si="7"/>
        <v>0</v>
      </c>
      <c r="BI169" s="158">
        <f t="shared" si="8"/>
        <v>0</v>
      </c>
      <c r="BJ169" s="16" t="s">
        <v>18</v>
      </c>
      <c r="BK169" s="158">
        <f t="shared" si="9"/>
        <v>0</v>
      </c>
      <c r="BL169" s="16" t="s">
        <v>210</v>
      </c>
      <c r="BM169" s="157" t="s">
        <v>376</v>
      </c>
    </row>
    <row r="170" spans="1:65" s="2" customFormat="1" ht="16.5" customHeight="1">
      <c r="A170" s="28"/>
      <c r="B170" s="146"/>
      <c r="C170" s="174" t="s">
        <v>237</v>
      </c>
      <c r="D170" s="174" t="s">
        <v>200</v>
      </c>
      <c r="E170" s="175" t="s">
        <v>377</v>
      </c>
      <c r="F170" s="176" t="s">
        <v>378</v>
      </c>
      <c r="G170" s="177" t="s">
        <v>203</v>
      </c>
      <c r="H170" s="178">
        <v>1</v>
      </c>
      <c r="I170" s="178"/>
      <c r="J170" s="178">
        <f t="shared" si="0"/>
        <v>0</v>
      </c>
      <c r="K170" s="179"/>
      <c r="L170" s="180"/>
      <c r="M170" s="181" t="s">
        <v>1</v>
      </c>
      <c r="N170" s="182" t="s">
        <v>38</v>
      </c>
      <c r="O170" s="155">
        <v>0</v>
      </c>
      <c r="P170" s="155">
        <f t="shared" si="1"/>
        <v>0</v>
      </c>
      <c r="Q170" s="155">
        <v>1.0499999999999999E-3</v>
      </c>
      <c r="R170" s="155">
        <f t="shared" si="2"/>
        <v>1.0499999999999999E-3</v>
      </c>
      <c r="S170" s="155">
        <v>0</v>
      </c>
      <c r="T170" s="156">
        <f t="shared" si="3"/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57" t="s">
        <v>271</v>
      </c>
      <c r="AT170" s="157" t="s">
        <v>200</v>
      </c>
      <c r="AU170" s="157" t="s">
        <v>81</v>
      </c>
      <c r="AY170" s="16" t="s">
        <v>125</v>
      </c>
      <c r="BE170" s="158">
        <f t="shared" si="4"/>
        <v>0</v>
      </c>
      <c r="BF170" s="158">
        <f t="shared" si="5"/>
        <v>0</v>
      </c>
      <c r="BG170" s="158">
        <f t="shared" si="6"/>
        <v>0</v>
      </c>
      <c r="BH170" s="158">
        <f t="shared" si="7"/>
        <v>0</v>
      </c>
      <c r="BI170" s="158">
        <f t="shared" si="8"/>
        <v>0</v>
      </c>
      <c r="BJ170" s="16" t="s">
        <v>18</v>
      </c>
      <c r="BK170" s="158">
        <f t="shared" si="9"/>
        <v>0</v>
      </c>
      <c r="BL170" s="16" t="s">
        <v>210</v>
      </c>
      <c r="BM170" s="157" t="s">
        <v>379</v>
      </c>
    </row>
    <row r="171" spans="1:65" s="2" customFormat="1" ht="24.15" customHeight="1">
      <c r="A171" s="28"/>
      <c r="B171" s="146"/>
      <c r="C171" s="147" t="s">
        <v>242</v>
      </c>
      <c r="D171" s="147" t="s">
        <v>127</v>
      </c>
      <c r="E171" s="148" t="s">
        <v>380</v>
      </c>
      <c r="F171" s="149" t="s">
        <v>381</v>
      </c>
      <c r="G171" s="150" t="s">
        <v>197</v>
      </c>
      <c r="H171" s="151">
        <v>18</v>
      </c>
      <c r="I171" s="151"/>
      <c r="J171" s="151">
        <f t="shared" si="0"/>
        <v>0</v>
      </c>
      <c r="K171" s="152"/>
      <c r="L171" s="29"/>
      <c r="M171" s="153" t="s">
        <v>1</v>
      </c>
      <c r="N171" s="154" t="s">
        <v>38</v>
      </c>
      <c r="O171" s="155">
        <v>0.17899999999999999</v>
      </c>
      <c r="P171" s="155">
        <f t="shared" si="1"/>
        <v>3.222</v>
      </c>
      <c r="Q171" s="155">
        <v>0</v>
      </c>
      <c r="R171" s="155">
        <f t="shared" si="2"/>
        <v>0</v>
      </c>
      <c r="S171" s="155">
        <v>0</v>
      </c>
      <c r="T171" s="156">
        <f t="shared" si="3"/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57" t="s">
        <v>210</v>
      </c>
      <c r="AT171" s="157" t="s">
        <v>127</v>
      </c>
      <c r="AU171" s="157" t="s">
        <v>81</v>
      </c>
      <c r="AY171" s="16" t="s">
        <v>125</v>
      </c>
      <c r="BE171" s="158">
        <f t="shared" si="4"/>
        <v>0</v>
      </c>
      <c r="BF171" s="158">
        <f t="shared" si="5"/>
        <v>0</v>
      </c>
      <c r="BG171" s="158">
        <f t="shared" si="6"/>
        <v>0</v>
      </c>
      <c r="BH171" s="158">
        <f t="shared" si="7"/>
        <v>0</v>
      </c>
      <c r="BI171" s="158">
        <f t="shared" si="8"/>
        <v>0</v>
      </c>
      <c r="BJ171" s="16" t="s">
        <v>18</v>
      </c>
      <c r="BK171" s="158">
        <f t="shared" si="9"/>
        <v>0</v>
      </c>
      <c r="BL171" s="16" t="s">
        <v>210</v>
      </c>
      <c r="BM171" s="157" t="s">
        <v>382</v>
      </c>
    </row>
    <row r="172" spans="1:65" s="2" customFormat="1" ht="16.5" customHeight="1">
      <c r="A172" s="28"/>
      <c r="B172" s="146"/>
      <c r="C172" s="174" t="s">
        <v>247</v>
      </c>
      <c r="D172" s="174" t="s">
        <v>200</v>
      </c>
      <c r="E172" s="175" t="s">
        <v>383</v>
      </c>
      <c r="F172" s="176" t="s">
        <v>384</v>
      </c>
      <c r="G172" s="177" t="s">
        <v>385</v>
      </c>
      <c r="H172" s="178">
        <v>11.16</v>
      </c>
      <c r="I172" s="178"/>
      <c r="J172" s="178">
        <f t="shared" si="0"/>
        <v>0</v>
      </c>
      <c r="K172" s="179"/>
      <c r="L172" s="180"/>
      <c r="M172" s="181" t="s">
        <v>1</v>
      </c>
      <c r="N172" s="182" t="s">
        <v>38</v>
      </c>
      <c r="O172" s="155">
        <v>0</v>
      </c>
      <c r="P172" s="155">
        <f t="shared" si="1"/>
        <v>0</v>
      </c>
      <c r="Q172" s="155">
        <v>1E-3</v>
      </c>
      <c r="R172" s="155">
        <f t="shared" si="2"/>
        <v>1.116E-2</v>
      </c>
      <c r="S172" s="155">
        <v>0</v>
      </c>
      <c r="T172" s="156">
        <f t="shared" si="3"/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57" t="s">
        <v>271</v>
      </c>
      <c r="AT172" s="157" t="s">
        <v>200</v>
      </c>
      <c r="AU172" s="157" t="s">
        <v>81</v>
      </c>
      <c r="AY172" s="16" t="s">
        <v>125</v>
      </c>
      <c r="BE172" s="158">
        <f t="shared" si="4"/>
        <v>0</v>
      </c>
      <c r="BF172" s="158">
        <f t="shared" si="5"/>
        <v>0</v>
      </c>
      <c r="BG172" s="158">
        <f t="shared" si="6"/>
        <v>0</v>
      </c>
      <c r="BH172" s="158">
        <f t="shared" si="7"/>
        <v>0</v>
      </c>
      <c r="BI172" s="158">
        <f t="shared" si="8"/>
        <v>0</v>
      </c>
      <c r="BJ172" s="16" t="s">
        <v>18</v>
      </c>
      <c r="BK172" s="158">
        <f t="shared" si="9"/>
        <v>0</v>
      </c>
      <c r="BL172" s="16" t="s">
        <v>210</v>
      </c>
      <c r="BM172" s="157" t="s">
        <v>386</v>
      </c>
    </row>
    <row r="173" spans="1:65" s="13" customFormat="1">
      <c r="B173" s="159"/>
      <c r="D173" s="160" t="s">
        <v>137</v>
      </c>
      <c r="F173" s="162" t="s">
        <v>387</v>
      </c>
      <c r="H173" s="163">
        <v>11.16</v>
      </c>
      <c r="L173" s="159"/>
      <c r="M173" s="164"/>
      <c r="N173" s="165"/>
      <c r="O173" s="165"/>
      <c r="P173" s="165"/>
      <c r="Q173" s="165"/>
      <c r="R173" s="165"/>
      <c r="S173" s="165"/>
      <c r="T173" s="166"/>
      <c r="AT173" s="161" t="s">
        <v>137</v>
      </c>
      <c r="AU173" s="161" t="s">
        <v>81</v>
      </c>
      <c r="AV173" s="13" t="s">
        <v>81</v>
      </c>
      <c r="AW173" s="13" t="s">
        <v>3</v>
      </c>
      <c r="AX173" s="13" t="s">
        <v>18</v>
      </c>
      <c r="AY173" s="161" t="s">
        <v>125</v>
      </c>
    </row>
    <row r="174" spans="1:65" s="2" customFormat="1" ht="24.15" customHeight="1">
      <c r="A174" s="28"/>
      <c r="B174" s="146"/>
      <c r="C174" s="147" t="s">
        <v>254</v>
      </c>
      <c r="D174" s="147" t="s">
        <v>127</v>
      </c>
      <c r="E174" s="148" t="s">
        <v>388</v>
      </c>
      <c r="F174" s="149" t="s">
        <v>389</v>
      </c>
      <c r="G174" s="150" t="s">
        <v>197</v>
      </c>
      <c r="H174" s="151">
        <v>15</v>
      </c>
      <c r="I174" s="151"/>
      <c r="J174" s="151">
        <f t="shared" ref="J174:J182" si="10">ROUND(I174*H174,1)</f>
        <v>0</v>
      </c>
      <c r="K174" s="152"/>
      <c r="L174" s="29"/>
      <c r="M174" s="153" t="s">
        <v>1</v>
      </c>
      <c r="N174" s="154" t="s">
        <v>38</v>
      </c>
      <c r="O174" s="155">
        <v>0.14000000000000001</v>
      </c>
      <c r="P174" s="155">
        <f t="shared" ref="P174:P182" si="11">O174*H174</f>
        <v>2.1</v>
      </c>
      <c r="Q174" s="155">
        <v>0</v>
      </c>
      <c r="R174" s="155">
        <f t="shared" ref="R174:R182" si="12">Q174*H174</f>
        <v>0</v>
      </c>
      <c r="S174" s="155">
        <v>0</v>
      </c>
      <c r="T174" s="156">
        <f t="shared" ref="T174:T182" si="13">S174*H174</f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57" t="s">
        <v>210</v>
      </c>
      <c r="AT174" s="157" t="s">
        <v>127</v>
      </c>
      <c r="AU174" s="157" t="s">
        <v>81</v>
      </c>
      <c r="AY174" s="16" t="s">
        <v>125</v>
      </c>
      <c r="BE174" s="158">
        <f t="shared" ref="BE174:BE182" si="14">IF(N174="základní",J174,0)</f>
        <v>0</v>
      </c>
      <c r="BF174" s="158">
        <f t="shared" ref="BF174:BF182" si="15">IF(N174="snížená",J174,0)</f>
        <v>0</v>
      </c>
      <c r="BG174" s="158">
        <f t="shared" ref="BG174:BG182" si="16">IF(N174="zákl. přenesená",J174,0)</f>
        <v>0</v>
      </c>
      <c r="BH174" s="158">
        <f t="shared" ref="BH174:BH182" si="17">IF(N174="sníž. přenesená",J174,0)</f>
        <v>0</v>
      </c>
      <c r="BI174" s="158">
        <f t="shared" ref="BI174:BI182" si="18">IF(N174="nulová",J174,0)</f>
        <v>0</v>
      </c>
      <c r="BJ174" s="16" t="s">
        <v>18</v>
      </c>
      <c r="BK174" s="158">
        <f t="shared" ref="BK174:BK182" si="19">ROUND(I174*H174,1)</f>
        <v>0</v>
      </c>
      <c r="BL174" s="16" t="s">
        <v>210</v>
      </c>
      <c r="BM174" s="157" t="s">
        <v>390</v>
      </c>
    </row>
    <row r="175" spans="1:65" s="2" customFormat="1" ht="16.5" customHeight="1">
      <c r="A175" s="28"/>
      <c r="B175" s="146"/>
      <c r="C175" s="174" t="s">
        <v>262</v>
      </c>
      <c r="D175" s="174" t="s">
        <v>200</v>
      </c>
      <c r="E175" s="175" t="s">
        <v>391</v>
      </c>
      <c r="F175" s="176" t="s">
        <v>392</v>
      </c>
      <c r="G175" s="177" t="s">
        <v>385</v>
      </c>
      <c r="H175" s="178">
        <v>15</v>
      </c>
      <c r="I175" s="178"/>
      <c r="J175" s="178">
        <f t="shared" si="10"/>
        <v>0</v>
      </c>
      <c r="K175" s="179"/>
      <c r="L175" s="180"/>
      <c r="M175" s="181" t="s">
        <v>1</v>
      </c>
      <c r="N175" s="182" t="s">
        <v>38</v>
      </c>
      <c r="O175" s="155">
        <v>0</v>
      </c>
      <c r="P175" s="155">
        <f t="shared" si="11"/>
        <v>0</v>
      </c>
      <c r="Q175" s="155">
        <v>1E-3</v>
      </c>
      <c r="R175" s="155">
        <f t="shared" si="12"/>
        <v>1.4999999999999999E-2</v>
      </c>
      <c r="S175" s="155">
        <v>0</v>
      </c>
      <c r="T175" s="156">
        <f t="shared" si="13"/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57" t="s">
        <v>271</v>
      </c>
      <c r="AT175" s="157" t="s">
        <v>200</v>
      </c>
      <c r="AU175" s="157" t="s">
        <v>81</v>
      </c>
      <c r="AY175" s="16" t="s">
        <v>125</v>
      </c>
      <c r="BE175" s="158">
        <f t="shared" si="14"/>
        <v>0</v>
      </c>
      <c r="BF175" s="158">
        <f t="shared" si="15"/>
        <v>0</v>
      </c>
      <c r="BG175" s="158">
        <f t="shared" si="16"/>
        <v>0</v>
      </c>
      <c r="BH175" s="158">
        <f t="shared" si="17"/>
        <v>0</v>
      </c>
      <c r="BI175" s="158">
        <f t="shared" si="18"/>
        <v>0</v>
      </c>
      <c r="BJ175" s="16" t="s">
        <v>18</v>
      </c>
      <c r="BK175" s="158">
        <f t="shared" si="19"/>
        <v>0</v>
      </c>
      <c r="BL175" s="16" t="s">
        <v>210</v>
      </c>
      <c r="BM175" s="157" t="s">
        <v>393</v>
      </c>
    </row>
    <row r="176" spans="1:65" s="2" customFormat="1" ht="16.5" customHeight="1">
      <c r="A176" s="28"/>
      <c r="B176" s="146"/>
      <c r="C176" s="147" t="s">
        <v>267</v>
      </c>
      <c r="D176" s="147" t="s">
        <v>127</v>
      </c>
      <c r="E176" s="148" t="s">
        <v>394</v>
      </c>
      <c r="F176" s="149" t="s">
        <v>395</v>
      </c>
      <c r="G176" s="150" t="s">
        <v>203</v>
      </c>
      <c r="H176" s="151">
        <v>10</v>
      </c>
      <c r="I176" s="151"/>
      <c r="J176" s="151">
        <f t="shared" si="10"/>
        <v>0</v>
      </c>
      <c r="K176" s="152"/>
      <c r="L176" s="29"/>
      <c r="M176" s="153" t="s">
        <v>1</v>
      </c>
      <c r="N176" s="154" t="s">
        <v>38</v>
      </c>
      <c r="O176" s="155">
        <v>0.252</v>
      </c>
      <c r="P176" s="155">
        <f t="shared" si="11"/>
        <v>2.52</v>
      </c>
      <c r="Q176" s="155">
        <v>0</v>
      </c>
      <c r="R176" s="155">
        <f t="shared" si="12"/>
        <v>0</v>
      </c>
      <c r="S176" s="155">
        <v>0</v>
      </c>
      <c r="T176" s="156">
        <f t="shared" si="13"/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57" t="s">
        <v>210</v>
      </c>
      <c r="AT176" s="157" t="s">
        <v>127</v>
      </c>
      <c r="AU176" s="157" t="s">
        <v>81</v>
      </c>
      <c r="AY176" s="16" t="s">
        <v>125</v>
      </c>
      <c r="BE176" s="158">
        <f t="shared" si="14"/>
        <v>0</v>
      </c>
      <c r="BF176" s="158">
        <f t="shared" si="15"/>
        <v>0</v>
      </c>
      <c r="BG176" s="158">
        <f t="shared" si="16"/>
        <v>0</v>
      </c>
      <c r="BH176" s="158">
        <f t="shared" si="17"/>
        <v>0</v>
      </c>
      <c r="BI176" s="158">
        <f t="shared" si="18"/>
        <v>0</v>
      </c>
      <c r="BJ176" s="16" t="s">
        <v>18</v>
      </c>
      <c r="BK176" s="158">
        <f t="shared" si="19"/>
        <v>0</v>
      </c>
      <c r="BL176" s="16" t="s">
        <v>210</v>
      </c>
      <c r="BM176" s="157" t="s">
        <v>396</v>
      </c>
    </row>
    <row r="177" spans="1:65" s="2" customFormat="1" ht="16.5" customHeight="1">
      <c r="A177" s="28"/>
      <c r="B177" s="146"/>
      <c r="C177" s="174" t="s">
        <v>274</v>
      </c>
      <c r="D177" s="174" t="s">
        <v>200</v>
      </c>
      <c r="E177" s="175" t="s">
        <v>397</v>
      </c>
      <c r="F177" s="176" t="s">
        <v>398</v>
      </c>
      <c r="G177" s="177" t="s">
        <v>203</v>
      </c>
      <c r="H177" s="178">
        <v>2</v>
      </c>
      <c r="I177" s="178"/>
      <c r="J177" s="178">
        <f t="shared" si="10"/>
        <v>0</v>
      </c>
      <c r="K177" s="179"/>
      <c r="L177" s="180"/>
      <c r="M177" s="181" t="s">
        <v>1</v>
      </c>
      <c r="N177" s="182" t="s">
        <v>38</v>
      </c>
      <c r="O177" s="155">
        <v>0</v>
      </c>
      <c r="P177" s="155">
        <f t="shared" si="11"/>
        <v>0</v>
      </c>
      <c r="Q177" s="155">
        <v>1.2999999999999999E-4</v>
      </c>
      <c r="R177" s="155">
        <f t="shared" si="12"/>
        <v>2.5999999999999998E-4</v>
      </c>
      <c r="S177" s="155">
        <v>0</v>
      </c>
      <c r="T177" s="156">
        <f t="shared" si="13"/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57" t="s">
        <v>271</v>
      </c>
      <c r="AT177" s="157" t="s">
        <v>200</v>
      </c>
      <c r="AU177" s="157" t="s">
        <v>81</v>
      </c>
      <c r="AY177" s="16" t="s">
        <v>125</v>
      </c>
      <c r="BE177" s="158">
        <f t="shared" si="14"/>
        <v>0</v>
      </c>
      <c r="BF177" s="158">
        <f t="shared" si="15"/>
        <v>0</v>
      </c>
      <c r="BG177" s="158">
        <f t="shared" si="16"/>
        <v>0</v>
      </c>
      <c r="BH177" s="158">
        <f t="shared" si="17"/>
        <v>0</v>
      </c>
      <c r="BI177" s="158">
        <f t="shared" si="18"/>
        <v>0</v>
      </c>
      <c r="BJ177" s="16" t="s">
        <v>18</v>
      </c>
      <c r="BK177" s="158">
        <f t="shared" si="19"/>
        <v>0</v>
      </c>
      <c r="BL177" s="16" t="s">
        <v>210</v>
      </c>
      <c r="BM177" s="157" t="s">
        <v>399</v>
      </c>
    </row>
    <row r="178" spans="1:65" s="2" customFormat="1" ht="16.5" customHeight="1">
      <c r="A178" s="28"/>
      <c r="B178" s="146"/>
      <c r="C178" s="174" t="s">
        <v>279</v>
      </c>
      <c r="D178" s="174" t="s">
        <v>200</v>
      </c>
      <c r="E178" s="175" t="s">
        <v>400</v>
      </c>
      <c r="F178" s="176" t="s">
        <v>401</v>
      </c>
      <c r="G178" s="177" t="s">
        <v>203</v>
      </c>
      <c r="H178" s="178">
        <v>8</v>
      </c>
      <c r="I178" s="178"/>
      <c r="J178" s="178">
        <f t="shared" si="10"/>
        <v>0</v>
      </c>
      <c r="K178" s="179"/>
      <c r="L178" s="180"/>
      <c r="M178" s="181" t="s">
        <v>1</v>
      </c>
      <c r="N178" s="182" t="s">
        <v>38</v>
      </c>
      <c r="O178" s="155">
        <v>0</v>
      </c>
      <c r="P178" s="155">
        <f t="shared" si="11"/>
        <v>0</v>
      </c>
      <c r="Q178" s="155">
        <v>1.2999999999999999E-4</v>
      </c>
      <c r="R178" s="155">
        <f t="shared" si="12"/>
        <v>1.0399999999999999E-3</v>
      </c>
      <c r="S178" s="155">
        <v>0</v>
      </c>
      <c r="T178" s="156">
        <f t="shared" si="13"/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R178" s="157" t="s">
        <v>271</v>
      </c>
      <c r="AT178" s="157" t="s">
        <v>200</v>
      </c>
      <c r="AU178" s="157" t="s">
        <v>81</v>
      </c>
      <c r="AY178" s="16" t="s">
        <v>125</v>
      </c>
      <c r="BE178" s="158">
        <f t="shared" si="14"/>
        <v>0</v>
      </c>
      <c r="BF178" s="158">
        <f t="shared" si="15"/>
        <v>0</v>
      </c>
      <c r="BG178" s="158">
        <f t="shared" si="16"/>
        <v>0</v>
      </c>
      <c r="BH178" s="158">
        <f t="shared" si="17"/>
        <v>0</v>
      </c>
      <c r="BI178" s="158">
        <f t="shared" si="18"/>
        <v>0</v>
      </c>
      <c r="BJ178" s="16" t="s">
        <v>18</v>
      </c>
      <c r="BK178" s="158">
        <f t="shared" si="19"/>
        <v>0</v>
      </c>
      <c r="BL178" s="16" t="s">
        <v>210</v>
      </c>
      <c r="BM178" s="157" t="s">
        <v>402</v>
      </c>
    </row>
    <row r="179" spans="1:65" s="2" customFormat="1" ht="16.5" customHeight="1">
      <c r="A179" s="28"/>
      <c r="B179" s="146"/>
      <c r="C179" s="174" t="s">
        <v>281</v>
      </c>
      <c r="D179" s="174" t="s">
        <v>200</v>
      </c>
      <c r="E179" s="175" t="s">
        <v>403</v>
      </c>
      <c r="F179" s="176" t="s">
        <v>404</v>
      </c>
      <c r="G179" s="177" t="s">
        <v>203</v>
      </c>
      <c r="H179" s="178">
        <v>1</v>
      </c>
      <c r="I179" s="178"/>
      <c r="J179" s="178">
        <f t="shared" si="10"/>
        <v>0</v>
      </c>
      <c r="K179" s="179"/>
      <c r="L179" s="180"/>
      <c r="M179" s="181" t="s">
        <v>1</v>
      </c>
      <c r="N179" s="182" t="s">
        <v>38</v>
      </c>
      <c r="O179" s="155">
        <v>0</v>
      </c>
      <c r="P179" s="155">
        <f t="shared" si="11"/>
        <v>0</v>
      </c>
      <c r="Q179" s="155">
        <v>1.2999999999999999E-4</v>
      </c>
      <c r="R179" s="155">
        <f t="shared" si="12"/>
        <v>1.2999999999999999E-4</v>
      </c>
      <c r="S179" s="155">
        <v>0</v>
      </c>
      <c r="T179" s="156">
        <f t="shared" si="13"/>
        <v>0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R179" s="157" t="s">
        <v>271</v>
      </c>
      <c r="AT179" s="157" t="s">
        <v>200</v>
      </c>
      <c r="AU179" s="157" t="s">
        <v>81</v>
      </c>
      <c r="AY179" s="16" t="s">
        <v>125</v>
      </c>
      <c r="BE179" s="158">
        <f t="shared" si="14"/>
        <v>0</v>
      </c>
      <c r="BF179" s="158">
        <f t="shared" si="15"/>
        <v>0</v>
      </c>
      <c r="BG179" s="158">
        <f t="shared" si="16"/>
        <v>0</v>
      </c>
      <c r="BH179" s="158">
        <f t="shared" si="17"/>
        <v>0</v>
      </c>
      <c r="BI179" s="158">
        <f t="shared" si="18"/>
        <v>0</v>
      </c>
      <c r="BJ179" s="16" t="s">
        <v>18</v>
      </c>
      <c r="BK179" s="158">
        <f t="shared" si="19"/>
        <v>0</v>
      </c>
      <c r="BL179" s="16" t="s">
        <v>210</v>
      </c>
      <c r="BM179" s="157" t="s">
        <v>405</v>
      </c>
    </row>
    <row r="180" spans="1:65" s="2" customFormat="1" ht="16.5" customHeight="1">
      <c r="A180" s="28"/>
      <c r="B180" s="146"/>
      <c r="C180" s="147" t="s">
        <v>285</v>
      </c>
      <c r="D180" s="147" t="s">
        <v>127</v>
      </c>
      <c r="E180" s="148" t="s">
        <v>406</v>
      </c>
      <c r="F180" s="149" t="s">
        <v>407</v>
      </c>
      <c r="G180" s="150" t="s">
        <v>203</v>
      </c>
      <c r="H180" s="151">
        <v>10</v>
      </c>
      <c r="I180" s="151"/>
      <c r="J180" s="151">
        <f t="shared" si="10"/>
        <v>0</v>
      </c>
      <c r="K180" s="152"/>
      <c r="L180" s="29"/>
      <c r="M180" s="153" t="s">
        <v>1</v>
      </c>
      <c r="N180" s="154" t="s">
        <v>38</v>
      </c>
      <c r="O180" s="155">
        <v>0.2</v>
      </c>
      <c r="P180" s="155">
        <f t="shared" si="11"/>
        <v>2</v>
      </c>
      <c r="Q180" s="155">
        <v>0</v>
      </c>
      <c r="R180" s="155">
        <f t="shared" si="12"/>
        <v>0</v>
      </c>
      <c r="S180" s="155">
        <v>0</v>
      </c>
      <c r="T180" s="156">
        <f t="shared" si="13"/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57" t="s">
        <v>210</v>
      </c>
      <c r="AT180" s="157" t="s">
        <v>127</v>
      </c>
      <c r="AU180" s="157" t="s">
        <v>81</v>
      </c>
      <c r="AY180" s="16" t="s">
        <v>125</v>
      </c>
      <c r="BE180" s="158">
        <f t="shared" si="14"/>
        <v>0</v>
      </c>
      <c r="BF180" s="158">
        <f t="shared" si="15"/>
        <v>0</v>
      </c>
      <c r="BG180" s="158">
        <f t="shared" si="16"/>
        <v>0</v>
      </c>
      <c r="BH180" s="158">
        <f t="shared" si="17"/>
        <v>0</v>
      </c>
      <c r="BI180" s="158">
        <f t="shared" si="18"/>
        <v>0</v>
      </c>
      <c r="BJ180" s="16" t="s">
        <v>18</v>
      </c>
      <c r="BK180" s="158">
        <f t="shared" si="19"/>
        <v>0</v>
      </c>
      <c r="BL180" s="16" t="s">
        <v>210</v>
      </c>
      <c r="BM180" s="157" t="s">
        <v>408</v>
      </c>
    </row>
    <row r="181" spans="1:65" s="2" customFormat="1" ht="16.5" customHeight="1">
      <c r="A181" s="28"/>
      <c r="B181" s="146"/>
      <c r="C181" s="174" t="s">
        <v>271</v>
      </c>
      <c r="D181" s="174" t="s">
        <v>200</v>
      </c>
      <c r="E181" s="175" t="s">
        <v>409</v>
      </c>
      <c r="F181" s="176" t="s">
        <v>410</v>
      </c>
      <c r="G181" s="177" t="s">
        <v>203</v>
      </c>
      <c r="H181" s="178">
        <v>1</v>
      </c>
      <c r="I181" s="178"/>
      <c r="J181" s="178">
        <f t="shared" si="10"/>
        <v>0</v>
      </c>
      <c r="K181" s="179"/>
      <c r="L181" s="180"/>
      <c r="M181" s="181" t="s">
        <v>1</v>
      </c>
      <c r="N181" s="182" t="s">
        <v>38</v>
      </c>
      <c r="O181" s="155">
        <v>0</v>
      </c>
      <c r="P181" s="155">
        <f t="shared" si="11"/>
        <v>0</v>
      </c>
      <c r="Q181" s="155">
        <v>4.0000000000000002E-4</v>
      </c>
      <c r="R181" s="155">
        <f t="shared" si="12"/>
        <v>4.0000000000000002E-4</v>
      </c>
      <c r="S181" s="155">
        <v>0</v>
      </c>
      <c r="T181" s="156">
        <f t="shared" si="13"/>
        <v>0</v>
      </c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R181" s="157" t="s">
        <v>271</v>
      </c>
      <c r="AT181" s="157" t="s">
        <v>200</v>
      </c>
      <c r="AU181" s="157" t="s">
        <v>81</v>
      </c>
      <c r="AY181" s="16" t="s">
        <v>125</v>
      </c>
      <c r="BE181" s="158">
        <f t="shared" si="14"/>
        <v>0</v>
      </c>
      <c r="BF181" s="158">
        <f t="shared" si="15"/>
        <v>0</v>
      </c>
      <c r="BG181" s="158">
        <f t="shared" si="16"/>
        <v>0</v>
      </c>
      <c r="BH181" s="158">
        <f t="shared" si="17"/>
        <v>0</v>
      </c>
      <c r="BI181" s="158">
        <f t="shared" si="18"/>
        <v>0</v>
      </c>
      <c r="BJ181" s="16" t="s">
        <v>18</v>
      </c>
      <c r="BK181" s="158">
        <f t="shared" si="19"/>
        <v>0</v>
      </c>
      <c r="BL181" s="16" t="s">
        <v>210</v>
      </c>
      <c r="BM181" s="157" t="s">
        <v>411</v>
      </c>
    </row>
    <row r="182" spans="1:65" s="2" customFormat="1" ht="24.15" customHeight="1">
      <c r="A182" s="28"/>
      <c r="B182" s="146"/>
      <c r="C182" s="147" t="s">
        <v>293</v>
      </c>
      <c r="D182" s="147" t="s">
        <v>127</v>
      </c>
      <c r="E182" s="148" t="s">
        <v>412</v>
      </c>
      <c r="F182" s="149" t="s">
        <v>413</v>
      </c>
      <c r="G182" s="150" t="s">
        <v>203</v>
      </c>
      <c r="H182" s="151">
        <v>1</v>
      </c>
      <c r="I182" s="151"/>
      <c r="J182" s="151">
        <f t="shared" si="10"/>
        <v>0</v>
      </c>
      <c r="K182" s="152"/>
      <c r="L182" s="29"/>
      <c r="M182" s="153" t="s">
        <v>1</v>
      </c>
      <c r="N182" s="154" t="s">
        <v>38</v>
      </c>
      <c r="O182" s="155">
        <v>12.398</v>
      </c>
      <c r="P182" s="155">
        <f t="shared" si="11"/>
        <v>12.398</v>
      </c>
      <c r="Q182" s="155">
        <v>0</v>
      </c>
      <c r="R182" s="155">
        <f t="shared" si="12"/>
        <v>0</v>
      </c>
      <c r="S182" s="155">
        <v>0</v>
      </c>
      <c r="T182" s="156">
        <f t="shared" si="13"/>
        <v>0</v>
      </c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R182" s="157" t="s">
        <v>210</v>
      </c>
      <c r="AT182" s="157" t="s">
        <v>127</v>
      </c>
      <c r="AU182" s="157" t="s">
        <v>81</v>
      </c>
      <c r="AY182" s="16" t="s">
        <v>125</v>
      </c>
      <c r="BE182" s="158">
        <f t="shared" si="14"/>
        <v>0</v>
      </c>
      <c r="BF182" s="158">
        <f t="shared" si="15"/>
        <v>0</v>
      </c>
      <c r="BG182" s="158">
        <f t="shared" si="16"/>
        <v>0</v>
      </c>
      <c r="BH182" s="158">
        <f t="shared" si="17"/>
        <v>0</v>
      </c>
      <c r="BI182" s="158">
        <f t="shared" si="18"/>
        <v>0</v>
      </c>
      <c r="BJ182" s="16" t="s">
        <v>18</v>
      </c>
      <c r="BK182" s="158">
        <f t="shared" si="19"/>
        <v>0</v>
      </c>
      <c r="BL182" s="16" t="s">
        <v>210</v>
      </c>
      <c r="BM182" s="157" t="s">
        <v>414</v>
      </c>
    </row>
    <row r="183" spans="1:65" s="12" customFormat="1" ht="25.95" customHeight="1">
      <c r="B183" s="134"/>
      <c r="D183" s="135" t="s">
        <v>72</v>
      </c>
      <c r="E183" s="136" t="s">
        <v>200</v>
      </c>
      <c r="F183" s="136" t="s">
        <v>415</v>
      </c>
      <c r="J183" s="137">
        <f>BK183</f>
        <v>0</v>
      </c>
      <c r="L183" s="134"/>
      <c r="M183" s="138"/>
      <c r="N183" s="139"/>
      <c r="O183" s="139"/>
      <c r="P183" s="140">
        <f>P184</f>
        <v>4.266</v>
      </c>
      <c r="Q183" s="139"/>
      <c r="R183" s="140">
        <f>R184</f>
        <v>0.57325000000000004</v>
      </c>
      <c r="S183" s="139"/>
      <c r="T183" s="141">
        <f>T184</f>
        <v>0</v>
      </c>
      <c r="AR183" s="135" t="s">
        <v>84</v>
      </c>
      <c r="AT183" s="142" t="s">
        <v>72</v>
      </c>
      <c r="AU183" s="142" t="s">
        <v>73</v>
      </c>
      <c r="AY183" s="135" t="s">
        <v>125</v>
      </c>
      <c r="BK183" s="143">
        <f>BK184</f>
        <v>0</v>
      </c>
    </row>
    <row r="184" spans="1:65" s="12" customFormat="1" ht="22.95" customHeight="1">
      <c r="B184" s="134"/>
      <c r="D184" s="135" t="s">
        <v>72</v>
      </c>
      <c r="E184" s="144" t="s">
        <v>416</v>
      </c>
      <c r="F184" s="144" t="s">
        <v>417</v>
      </c>
      <c r="J184" s="145">
        <f>BK184</f>
        <v>0</v>
      </c>
      <c r="L184" s="134"/>
      <c r="M184" s="138"/>
      <c r="N184" s="139"/>
      <c r="O184" s="139"/>
      <c r="P184" s="140">
        <f>SUM(P185:P190)</f>
        <v>4.266</v>
      </c>
      <c r="Q184" s="139"/>
      <c r="R184" s="140">
        <f>SUM(R185:R190)</f>
        <v>0.57325000000000004</v>
      </c>
      <c r="S184" s="139"/>
      <c r="T184" s="141">
        <f>SUM(T185:T190)</f>
        <v>0</v>
      </c>
      <c r="AR184" s="135" t="s">
        <v>84</v>
      </c>
      <c r="AT184" s="142" t="s">
        <v>72</v>
      </c>
      <c r="AU184" s="142" t="s">
        <v>18</v>
      </c>
      <c r="AY184" s="135" t="s">
        <v>125</v>
      </c>
      <c r="BK184" s="143">
        <f>SUM(BK185:BK190)</f>
        <v>0</v>
      </c>
    </row>
    <row r="185" spans="1:65" s="2" customFormat="1" ht="16.5" customHeight="1">
      <c r="A185" s="28"/>
      <c r="B185" s="146"/>
      <c r="C185" s="147" t="s">
        <v>296</v>
      </c>
      <c r="D185" s="147" t="s">
        <v>127</v>
      </c>
      <c r="E185" s="148" t="s">
        <v>418</v>
      </c>
      <c r="F185" s="149" t="s">
        <v>419</v>
      </c>
      <c r="G185" s="150" t="s">
        <v>197</v>
      </c>
      <c r="H185" s="151">
        <v>25</v>
      </c>
      <c r="I185" s="151"/>
      <c r="J185" s="151">
        <f>ROUND(I185*H185,1)</f>
        <v>0</v>
      </c>
      <c r="K185" s="152"/>
      <c r="L185" s="29"/>
      <c r="M185" s="153" t="s">
        <v>1</v>
      </c>
      <c r="N185" s="154" t="s">
        <v>38</v>
      </c>
      <c r="O185" s="155">
        <v>2.7E-2</v>
      </c>
      <c r="P185" s="155">
        <f>O185*H185</f>
        <v>0.67500000000000004</v>
      </c>
      <c r="Q185" s="155">
        <v>1.2E-4</v>
      </c>
      <c r="R185" s="155">
        <f>Q185*H185</f>
        <v>3.0000000000000001E-3</v>
      </c>
      <c r="S185" s="155">
        <v>0</v>
      </c>
      <c r="T185" s="156">
        <f>S185*H185</f>
        <v>0</v>
      </c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R185" s="157" t="s">
        <v>420</v>
      </c>
      <c r="AT185" s="157" t="s">
        <v>127</v>
      </c>
      <c r="AU185" s="157" t="s">
        <v>81</v>
      </c>
      <c r="AY185" s="16" t="s">
        <v>125</v>
      </c>
      <c r="BE185" s="158">
        <f>IF(N185="základní",J185,0)</f>
        <v>0</v>
      </c>
      <c r="BF185" s="158">
        <f>IF(N185="snížená",J185,0)</f>
        <v>0</v>
      </c>
      <c r="BG185" s="158">
        <f>IF(N185="zákl. přenesená",J185,0)</f>
        <v>0</v>
      </c>
      <c r="BH185" s="158">
        <f>IF(N185="sníž. přenesená",J185,0)</f>
        <v>0</v>
      </c>
      <c r="BI185" s="158">
        <f>IF(N185="nulová",J185,0)</f>
        <v>0</v>
      </c>
      <c r="BJ185" s="16" t="s">
        <v>18</v>
      </c>
      <c r="BK185" s="158">
        <f>ROUND(I185*H185,1)</f>
        <v>0</v>
      </c>
      <c r="BL185" s="16" t="s">
        <v>420</v>
      </c>
      <c r="BM185" s="157" t="s">
        <v>421</v>
      </c>
    </row>
    <row r="186" spans="1:65" s="2" customFormat="1" ht="33" customHeight="1">
      <c r="A186" s="28"/>
      <c r="B186" s="146"/>
      <c r="C186" s="147" t="s">
        <v>303</v>
      </c>
      <c r="D186" s="147" t="s">
        <v>127</v>
      </c>
      <c r="E186" s="148" t="s">
        <v>422</v>
      </c>
      <c r="F186" s="149" t="s">
        <v>423</v>
      </c>
      <c r="G186" s="150" t="s">
        <v>197</v>
      </c>
      <c r="H186" s="151">
        <v>6</v>
      </c>
      <c r="I186" s="151"/>
      <c r="J186" s="151">
        <f>ROUND(I186*H186,1)</f>
        <v>0</v>
      </c>
      <c r="K186" s="152"/>
      <c r="L186" s="29"/>
      <c r="M186" s="153" t="s">
        <v>1</v>
      </c>
      <c r="N186" s="154" t="s">
        <v>38</v>
      </c>
      <c r="O186" s="155">
        <v>0.14199999999999999</v>
      </c>
      <c r="P186" s="155">
        <f>O186*H186</f>
        <v>0.85199999999999987</v>
      </c>
      <c r="Q186" s="155">
        <v>0</v>
      </c>
      <c r="R186" s="155">
        <f>Q186*H186</f>
        <v>0</v>
      </c>
      <c r="S186" s="155">
        <v>0</v>
      </c>
      <c r="T186" s="156">
        <f>S186*H186</f>
        <v>0</v>
      </c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R186" s="157" t="s">
        <v>420</v>
      </c>
      <c r="AT186" s="157" t="s">
        <v>127</v>
      </c>
      <c r="AU186" s="157" t="s">
        <v>81</v>
      </c>
      <c r="AY186" s="16" t="s">
        <v>125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6" t="s">
        <v>18</v>
      </c>
      <c r="BK186" s="158">
        <f>ROUND(I186*H186,1)</f>
        <v>0</v>
      </c>
      <c r="BL186" s="16" t="s">
        <v>420</v>
      </c>
      <c r="BM186" s="157" t="s">
        <v>424</v>
      </c>
    </row>
    <row r="187" spans="1:65" s="13" customFormat="1">
      <c r="B187" s="159"/>
      <c r="D187" s="160" t="s">
        <v>137</v>
      </c>
      <c r="E187" s="161" t="s">
        <v>1</v>
      </c>
      <c r="F187" s="162" t="s">
        <v>425</v>
      </c>
      <c r="H187" s="163">
        <v>6</v>
      </c>
      <c r="L187" s="159"/>
      <c r="M187" s="164"/>
      <c r="N187" s="165"/>
      <c r="O187" s="165"/>
      <c r="P187" s="165"/>
      <c r="Q187" s="165"/>
      <c r="R187" s="165"/>
      <c r="S187" s="165"/>
      <c r="T187" s="166"/>
      <c r="AT187" s="161" t="s">
        <v>137</v>
      </c>
      <c r="AU187" s="161" t="s">
        <v>81</v>
      </c>
      <c r="AV187" s="13" t="s">
        <v>81</v>
      </c>
      <c r="AW187" s="13" t="s">
        <v>30</v>
      </c>
      <c r="AX187" s="13" t="s">
        <v>18</v>
      </c>
      <c r="AY187" s="161" t="s">
        <v>125</v>
      </c>
    </row>
    <row r="188" spans="1:65" s="2" customFormat="1" ht="24.15" customHeight="1">
      <c r="A188" s="28"/>
      <c r="B188" s="146"/>
      <c r="C188" s="174" t="s">
        <v>308</v>
      </c>
      <c r="D188" s="174" t="s">
        <v>200</v>
      </c>
      <c r="E188" s="175" t="s">
        <v>426</v>
      </c>
      <c r="F188" s="176" t="s">
        <v>427</v>
      </c>
      <c r="G188" s="177" t="s">
        <v>197</v>
      </c>
      <c r="H188" s="178">
        <v>6</v>
      </c>
      <c r="I188" s="178"/>
      <c r="J188" s="178">
        <f>ROUND(I188*H188,1)</f>
        <v>0</v>
      </c>
      <c r="K188" s="179"/>
      <c r="L188" s="180"/>
      <c r="M188" s="181" t="s">
        <v>1</v>
      </c>
      <c r="N188" s="182" t="s">
        <v>38</v>
      </c>
      <c r="O188" s="155">
        <v>0</v>
      </c>
      <c r="P188" s="155">
        <f>O188*H188</f>
        <v>0</v>
      </c>
      <c r="Q188" s="155">
        <v>3.1E-2</v>
      </c>
      <c r="R188" s="155">
        <f>Q188*H188</f>
        <v>0.186</v>
      </c>
      <c r="S188" s="155">
        <v>0</v>
      </c>
      <c r="T188" s="156">
        <f>S188*H188</f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57" t="s">
        <v>428</v>
      </c>
      <c r="AT188" s="157" t="s">
        <v>200</v>
      </c>
      <c r="AU188" s="157" t="s">
        <v>81</v>
      </c>
      <c r="AY188" s="16" t="s">
        <v>125</v>
      </c>
      <c r="BE188" s="158">
        <f>IF(N188="základní",J188,0)</f>
        <v>0</v>
      </c>
      <c r="BF188" s="158">
        <f>IF(N188="snížená",J188,0)</f>
        <v>0</v>
      </c>
      <c r="BG188" s="158">
        <f>IF(N188="zákl. přenesená",J188,0)</f>
        <v>0</v>
      </c>
      <c r="BH188" s="158">
        <f>IF(N188="sníž. přenesená",J188,0)</f>
        <v>0</v>
      </c>
      <c r="BI188" s="158">
        <f>IF(N188="nulová",J188,0)</f>
        <v>0</v>
      </c>
      <c r="BJ188" s="16" t="s">
        <v>18</v>
      </c>
      <c r="BK188" s="158">
        <f>ROUND(I188*H188,1)</f>
        <v>0</v>
      </c>
      <c r="BL188" s="16" t="s">
        <v>428</v>
      </c>
      <c r="BM188" s="157" t="s">
        <v>429</v>
      </c>
    </row>
    <row r="189" spans="1:65" s="2" customFormat="1" ht="33" customHeight="1">
      <c r="A189" s="28"/>
      <c r="B189" s="146"/>
      <c r="C189" s="147" t="s">
        <v>430</v>
      </c>
      <c r="D189" s="147" t="s">
        <v>127</v>
      </c>
      <c r="E189" s="148" t="s">
        <v>431</v>
      </c>
      <c r="F189" s="149" t="s">
        <v>432</v>
      </c>
      <c r="G189" s="150" t="s">
        <v>203</v>
      </c>
      <c r="H189" s="151">
        <v>1</v>
      </c>
      <c r="I189" s="151"/>
      <c r="J189" s="151">
        <f>ROUND(I189*H189,1)</f>
        <v>0</v>
      </c>
      <c r="K189" s="152"/>
      <c r="L189" s="29"/>
      <c r="M189" s="153" t="s">
        <v>1</v>
      </c>
      <c r="N189" s="154" t="s">
        <v>38</v>
      </c>
      <c r="O189" s="155">
        <v>2.7389999999999999</v>
      </c>
      <c r="P189" s="155">
        <f>O189*H189</f>
        <v>2.7389999999999999</v>
      </c>
      <c r="Q189" s="155">
        <v>0.32624999999999998</v>
      </c>
      <c r="R189" s="155">
        <f>Q189*H189</f>
        <v>0.32624999999999998</v>
      </c>
      <c r="S189" s="155">
        <v>0</v>
      </c>
      <c r="T189" s="156">
        <f>S189*H189</f>
        <v>0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R189" s="157" t="s">
        <v>420</v>
      </c>
      <c r="AT189" s="157" t="s">
        <v>127</v>
      </c>
      <c r="AU189" s="157" t="s">
        <v>81</v>
      </c>
      <c r="AY189" s="16" t="s">
        <v>125</v>
      </c>
      <c r="BE189" s="158">
        <f>IF(N189="základní",J189,0)</f>
        <v>0</v>
      </c>
      <c r="BF189" s="158">
        <f>IF(N189="snížená",J189,0)</f>
        <v>0</v>
      </c>
      <c r="BG189" s="158">
        <f>IF(N189="zákl. přenesená",J189,0)</f>
        <v>0</v>
      </c>
      <c r="BH189" s="158">
        <f>IF(N189="sníž. přenesená",J189,0)</f>
        <v>0</v>
      </c>
      <c r="BI189" s="158">
        <f>IF(N189="nulová",J189,0)</f>
        <v>0</v>
      </c>
      <c r="BJ189" s="16" t="s">
        <v>18</v>
      </c>
      <c r="BK189" s="158">
        <f>ROUND(I189*H189,1)</f>
        <v>0</v>
      </c>
      <c r="BL189" s="16" t="s">
        <v>420</v>
      </c>
      <c r="BM189" s="157" t="s">
        <v>433</v>
      </c>
    </row>
    <row r="190" spans="1:65" s="2" customFormat="1" ht="24.15" customHeight="1">
      <c r="A190" s="28"/>
      <c r="B190" s="146"/>
      <c r="C190" s="174" t="s">
        <v>434</v>
      </c>
      <c r="D190" s="174" t="s">
        <v>200</v>
      </c>
      <c r="E190" s="175" t="s">
        <v>435</v>
      </c>
      <c r="F190" s="176" t="s">
        <v>436</v>
      </c>
      <c r="G190" s="177" t="s">
        <v>203</v>
      </c>
      <c r="H190" s="178">
        <v>1</v>
      </c>
      <c r="I190" s="178"/>
      <c r="J190" s="178">
        <f>ROUND(I190*H190,1)</f>
        <v>0</v>
      </c>
      <c r="K190" s="179"/>
      <c r="L190" s="180"/>
      <c r="M190" s="187" t="s">
        <v>1</v>
      </c>
      <c r="N190" s="188" t="s">
        <v>38</v>
      </c>
      <c r="O190" s="185">
        <v>0</v>
      </c>
      <c r="P190" s="185">
        <f>O190*H190</f>
        <v>0</v>
      </c>
      <c r="Q190" s="185">
        <v>5.8000000000000003E-2</v>
      </c>
      <c r="R190" s="185">
        <f>Q190*H190</f>
        <v>5.8000000000000003E-2</v>
      </c>
      <c r="S190" s="185">
        <v>0</v>
      </c>
      <c r="T190" s="186">
        <f>S190*H190</f>
        <v>0</v>
      </c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R190" s="157" t="s">
        <v>428</v>
      </c>
      <c r="AT190" s="157" t="s">
        <v>200</v>
      </c>
      <c r="AU190" s="157" t="s">
        <v>81</v>
      </c>
      <c r="AY190" s="16" t="s">
        <v>125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6" t="s">
        <v>18</v>
      </c>
      <c r="BK190" s="158">
        <f>ROUND(I190*H190,1)</f>
        <v>0</v>
      </c>
      <c r="BL190" s="16" t="s">
        <v>428</v>
      </c>
      <c r="BM190" s="157" t="s">
        <v>437</v>
      </c>
    </row>
    <row r="191" spans="1:65" s="2" customFormat="1" ht="6.9" customHeight="1">
      <c r="A191" s="28"/>
      <c r="B191" s="43"/>
      <c r="C191" s="44"/>
      <c r="D191" s="44"/>
      <c r="E191" s="44"/>
      <c r="F191" s="44"/>
      <c r="G191" s="44"/>
      <c r="H191" s="44"/>
      <c r="I191" s="44"/>
      <c r="J191" s="44"/>
      <c r="K191" s="44"/>
      <c r="L191" s="29"/>
      <c r="M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</row>
  </sheetData>
  <autoFilter ref="C127:K190" xr:uid="{00000000-0009-0000-0000-000002000000}"/>
  <mergeCells count="8">
    <mergeCell ref="E118:H118"/>
    <mergeCell ref="E120:H12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34"/>
  <sheetViews>
    <sheetView showGridLines="0" topLeftCell="A27" workbookViewId="0">
      <selection activeCell="H133" sqref="H133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9"/>
    </row>
    <row r="2" spans="1:46" s="1" customFormat="1" ht="36.9" customHeight="1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6" t="s">
        <v>86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1:46" s="1" customFormat="1" ht="24.9" customHeight="1">
      <c r="B4" s="19"/>
      <c r="D4" s="20" t="s">
        <v>87</v>
      </c>
      <c r="L4" s="19"/>
      <c r="M4" s="90" t="s">
        <v>10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5" t="s">
        <v>14</v>
      </c>
      <c r="L6" s="19"/>
    </row>
    <row r="7" spans="1:46" s="1" customFormat="1" ht="16.5" customHeight="1">
      <c r="B7" s="19"/>
      <c r="E7" s="223" t="str">
        <f>'Rekapitulace stavby'!K6</f>
        <v>MS Komárov</v>
      </c>
      <c r="F7" s="224"/>
      <c r="G7" s="224"/>
      <c r="H7" s="224"/>
      <c r="L7" s="19"/>
    </row>
    <row r="8" spans="1:46" s="2" customFormat="1" ht="12" customHeight="1">
      <c r="A8" s="28"/>
      <c r="B8" s="29"/>
      <c r="C8" s="28"/>
      <c r="D8" s="25" t="s">
        <v>88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201" t="s">
        <v>438</v>
      </c>
      <c r="F9" s="225"/>
      <c r="G9" s="225"/>
      <c r="H9" s="225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16</v>
      </c>
      <c r="E11" s="28"/>
      <c r="F11" s="23" t="s">
        <v>1</v>
      </c>
      <c r="G11" s="28"/>
      <c r="H11" s="28"/>
      <c r="I11" s="25" t="s">
        <v>17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19</v>
      </c>
      <c r="E12" s="28"/>
      <c r="F12" s="23" t="s">
        <v>20</v>
      </c>
      <c r="G12" s="28"/>
      <c r="H12" s="28"/>
      <c r="I12" s="25" t="s">
        <v>21</v>
      </c>
      <c r="J12" s="51"/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5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25</v>
      </c>
      <c r="E14" s="28"/>
      <c r="F14" s="28"/>
      <c r="G14" s="28"/>
      <c r="H14" s="28"/>
      <c r="I14" s="25" t="s">
        <v>26</v>
      </c>
      <c r="J14" s="23" t="str">
        <f>IF('Rekapitulace stavby'!AN10="","",'Rekapitulace stavby'!AN10)</f>
        <v/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tr">
        <f>IF('Rekapitulace stavby'!E11="","",'Rekapitulace stavby'!E11)</f>
        <v xml:space="preserve"> </v>
      </c>
      <c r="F15" s="28"/>
      <c r="G15" s="28"/>
      <c r="H15" s="28"/>
      <c r="I15" s="25" t="s">
        <v>27</v>
      </c>
      <c r="J15" s="23" t="str">
        <f>IF('Rekapitulace stavby'!AN11="","",'Rekapitulace stavby'!AN11)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28</v>
      </c>
      <c r="E17" s="28"/>
      <c r="F17" s="28"/>
      <c r="G17" s="28"/>
      <c r="H17" s="28"/>
      <c r="I17" s="25" t="s">
        <v>26</v>
      </c>
      <c r="J17" s="23"/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3"/>
      <c r="F18" s="28"/>
      <c r="G18" s="28"/>
      <c r="H18" s="28"/>
      <c r="I18" s="25" t="s">
        <v>27</v>
      </c>
      <c r="J18" s="23"/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29</v>
      </c>
      <c r="E20" s="28"/>
      <c r="F20" s="28"/>
      <c r="G20" s="28"/>
      <c r="H20" s="28"/>
      <c r="I20" s="25" t="s">
        <v>26</v>
      </c>
      <c r="J20" s="23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tr">
        <f>IF('Rekapitulace stavby'!E17="","",'Rekapitulace stavby'!E17)</f>
        <v xml:space="preserve"> </v>
      </c>
      <c r="F21" s="28"/>
      <c r="G21" s="28"/>
      <c r="H21" s="28"/>
      <c r="I21" s="25" t="s">
        <v>27</v>
      </c>
      <c r="J21" s="23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31</v>
      </c>
      <c r="E23" s="28"/>
      <c r="F23" s="28"/>
      <c r="G23" s="28"/>
      <c r="H23" s="28"/>
      <c r="I23" s="25" t="s">
        <v>26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27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32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1"/>
      <c r="B27" s="92"/>
      <c r="C27" s="91"/>
      <c r="D27" s="91"/>
      <c r="E27" s="219" t="s">
        <v>1</v>
      </c>
      <c r="F27" s="219"/>
      <c r="G27" s="219"/>
      <c r="H27" s="21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" customHeight="1">
      <c r="A30" s="28"/>
      <c r="B30" s="29"/>
      <c r="C30" s="28"/>
      <c r="D30" s="23" t="s">
        <v>90</v>
      </c>
      <c r="E30" s="28"/>
      <c r="F30" s="28"/>
      <c r="G30" s="28"/>
      <c r="H30" s="28"/>
      <c r="I30" s="28"/>
      <c r="J30" s="94">
        <f>J96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" customHeight="1">
      <c r="A31" s="28"/>
      <c r="B31" s="29"/>
      <c r="C31" s="28"/>
      <c r="D31" s="95" t="s">
        <v>91</v>
      </c>
      <c r="E31" s="28"/>
      <c r="F31" s="28"/>
      <c r="G31" s="28"/>
      <c r="H31" s="28"/>
      <c r="I31" s="28"/>
      <c r="J31" s="94">
        <f>J102</f>
        <v>0</v>
      </c>
      <c r="K31" s="28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35" customHeight="1">
      <c r="A32" s="28"/>
      <c r="B32" s="29"/>
      <c r="C32" s="28"/>
      <c r="D32" s="96" t="s">
        <v>33</v>
      </c>
      <c r="E32" s="28"/>
      <c r="F32" s="28"/>
      <c r="G32" s="28"/>
      <c r="H32" s="28"/>
      <c r="I32" s="28"/>
      <c r="J32" s="67">
        <f>ROUND(J30 + J31, 0)</f>
        <v>0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" customHeight="1">
      <c r="A33" s="28"/>
      <c r="B33" s="29"/>
      <c r="C33" s="28"/>
      <c r="D33" s="62"/>
      <c r="E33" s="62"/>
      <c r="F33" s="62"/>
      <c r="G33" s="62"/>
      <c r="H33" s="62"/>
      <c r="I33" s="62"/>
      <c r="J33" s="62"/>
      <c r="K33" s="62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28"/>
      <c r="F34" s="32" t="s">
        <v>35</v>
      </c>
      <c r="G34" s="28"/>
      <c r="H34" s="28"/>
      <c r="I34" s="32" t="s">
        <v>34</v>
      </c>
      <c r="J34" s="32" t="s">
        <v>36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customHeight="1">
      <c r="A35" s="28"/>
      <c r="B35" s="29"/>
      <c r="C35" s="28"/>
      <c r="D35" s="97" t="s">
        <v>37</v>
      </c>
      <c r="E35" s="25" t="s">
        <v>38</v>
      </c>
      <c r="F35" s="98">
        <f>ROUND((SUM(BE102:BE103) + SUM(BE123:BE133)),  0)</f>
        <v>0</v>
      </c>
      <c r="G35" s="28"/>
      <c r="H35" s="28"/>
      <c r="I35" s="99">
        <v>0.21</v>
      </c>
      <c r="J35" s="98">
        <f>ROUND(((SUM(BE102:BE103) + SUM(BE123:BE133))*I35),  0)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customHeight="1">
      <c r="A36" s="28"/>
      <c r="B36" s="29"/>
      <c r="C36" s="28"/>
      <c r="D36" s="28"/>
      <c r="E36" s="25" t="s">
        <v>39</v>
      </c>
      <c r="F36" s="98">
        <f>ROUND((SUM(BF102:BF103) + SUM(BF123:BF133)),  0)</f>
        <v>0</v>
      </c>
      <c r="G36" s="28"/>
      <c r="H36" s="28"/>
      <c r="I36" s="99">
        <v>0.15</v>
      </c>
      <c r="J36" s="98">
        <f>ROUND(((SUM(BF102:BF103) + SUM(BF123:BF133))*I36),  0)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hidden="1" customHeight="1">
      <c r="A37" s="28"/>
      <c r="B37" s="29"/>
      <c r="C37" s="28"/>
      <c r="D37" s="28"/>
      <c r="E37" s="25" t="s">
        <v>40</v>
      </c>
      <c r="F37" s="98">
        <f>ROUND((SUM(BG102:BG103) + SUM(BG123:BG133)),  0)</f>
        <v>0</v>
      </c>
      <c r="G37" s="28"/>
      <c r="H37" s="28"/>
      <c r="I37" s="99">
        <v>0.21</v>
      </c>
      <c r="J37" s="98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" hidden="1" customHeight="1">
      <c r="A38" s="28"/>
      <c r="B38" s="29"/>
      <c r="C38" s="28"/>
      <c r="D38" s="28"/>
      <c r="E38" s="25" t="s">
        <v>41</v>
      </c>
      <c r="F38" s="98">
        <f>ROUND((SUM(BH102:BH103) + SUM(BH123:BH133)),  0)</f>
        <v>0</v>
      </c>
      <c r="G38" s="28"/>
      <c r="H38" s="28"/>
      <c r="I38" s="99">
        <v>0.15</v>
      </c>
      <c r="J38" s="98">
        <f>0</f>
        <v>0</v>
      </c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" hidden="1" customHeight="1">
      <c r="A39" s="28"/>
      <c r="B39" s="29"/>
      <c r="C39" s="28"/>
      <c r="D39" s="28"/>
      <c r="E39" s="25" t="s">
        <v>42</v>
      </c>
      <c r="F39" s="98">
        <f>ROUND((SUM(BI102:BI103) + SUM(BI123:BI133)),  0)</f>
        <v>0</v>
      </c>
      <c r="G39" s="28"/>
      <c r="H39" s="28"/>
      <c r="I39" s="99">
        <v>0</v>
      </c>
      <c r="J39" s="98">
        <f>0</f>
        <v>0</v>
      </c>
      <c r="K39" s="28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35" customHeight="1">
      <c r="A41" s="28"/>
      <c r="B41" s="29"/>
      <c r="C41" s="100"/>
      <c r="D41" s="101" t="s">
        <v>43</v>
      </c>
      <c r="E41" s="56"/>
      <c r="F41" s="56"/>
      <c r="G41" s="102" t="s">
        <v>44</v>
      </c>
      <c r="H41" s="103" t="s">
        <v>45</v>
      </c>
      <c r="I41" s="56"/>
      <c r="J41" s="104">
        <f>SUM(J32:J39)</f>
        <v>0</v>
      </c>
      <c r="K41" s="105"/>
      <c r="L41" s="3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3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38"/>
      <c r="D50" s="39" t="s">
        <v>46</v>
      </c>
      <c r="E50" s="40"/>
      <c r="F50" s="40"/>
      <c r="G50" s="39" t="s">
        <v>47</v>
      </c>
      <c r="H50" s="40"/>
      <c r="I50" s="40"/>
      <c r="J50" s="40"/>
      <c r="K50" s="40"/>
      <c r="L50" s="38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28"/>
      <c r="B61" s="29"/>
      <c r="C61" s="28"/>
      <c r="D61" s="41" t="s">
        <v>48</v>
      </c>
      <c r="E61" s="31"/>
      <c r="F61" s="106" t="s">
        <v>49</v>
      </c>
      <c r="G61" s="41" t="s">
        <v>48</v>
      </c>
      <c r="H61" s="31"/>
      <c r="I61" s="31"/>
      <c r="J61" s="107" t="s">
        <v>49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28"/>
      <c r="B65" s="29"/>
      <c r="C65" s="28"/>
      <c r="D65" s="39" t="s">
        <v>50</v>
      </c>
      <c r="E65" s="42"/>
      <c r="F65" s="42"/>
      <c r="G65" s="39" t="s">
        <v>51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28"/>
      <c r="B76" s="29"/>
      <c r="C76" s="28"/>
      <c r="D76" s="41" t="s">
        <v>48</v>
      </c>
      <c r="E76" s="31"/>
      <c r="F76" s="106" t="s">
        <v>49</v>
      </c>
      <c r="G76" s="41" t="s">
        <v>48</v>
      </c>
      <c r="H76" s="31"/>
      <c r="I76" s="31"/>
      <c r="J76" s="107" t="s">
        <v>49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" hidden="1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" hidden="1" customHeight="1">
      <c r="A82" s="28"/>
      <c r="B82" s="29"/>
      <c r="C82" s="20" t="s">
        <v>92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" hidden="1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hidden="1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hidden="1" customHeight="1">
      <c r="A85" s="28"/>
      <c r="B85" s="29"/>
      <c r="C85" s="28"/>
      <c r="D85" s="28"/>
      <c r="E85" s="223" t="str">
        <f>E7</f>
        <v>MS Komárov</v>
      </c>
      <c r="F85" s="224"/>
      <c r="G85" s="224"/>
      <c r="H85" s="224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hidden="1" customHeight="1">
      <c r="A86" s="28"/>
      <c r="B86" s="29"/>
      <c r="C86" s="25" t="s">
        <v>88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hidden="1" customHeight="1">
      <c r="A87" s="28"/>
      <c r="B87" s="29"/>
      <c r="C87" s="28"/>
      <c r="D87" s="28"/>
      <c r="E87" s="201" t="str">
        <f>E9</f>
        <v>3 - Vedlejší rozpočtové náklady</v>
      </c>
      <c r="F87" s="225"/>
      <c r="G87" s="225"/>
      <c r="H87" s="225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" hidden="1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hidden="1" customHeight="1">
      <c r="A89" s="28"/>
      <c r="B89" s="29"/>
      <c r="C89" s="25" t="s">
        <v>19</v>
      </c>
      <c r="D89" s="28"/>
      <c r="E89" s="28"/>
      <c r="F89" s="23" t="str">
        <f>F12</f>
        <v xml:space="preserve"> </v>
      </c>
      <c r="G89" s="28"/>
      <c r="H89" s="28"/>
      <c r="I89" s="25" t="s">
        <v>21</v>
      </c>
      <c r="J89" s="51" t="str">
        <f>IF(J12="","",J12)</f>
        <v/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" hidden="1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15" hidden="1" customHeight="1">
      <c r="A91" s="28"/>
      <c r="B91" s="29"/>
      <c r="C91" s="25" t="s">
        <v>25</v>
      </c>
      <c r="D91" s="28"/>
      <c r="E91" s="28"/>
      <c r="F91" s="23" t="str">
        <f>E15</f>
        <v xml:space="preserve"> </v>
      </c>
      <c r="G91" s="28"/>
      <c r="H91" s="28"/>
      <c r="I91" s="25" t="s">
        <v>29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15" hidden="1" customHeight="1">
      <c r="A92" s="28"/>
      <c r="B92" s="29"/>
      <c r="C92" s="25" t="s">
        <v>28</v>
      </c>
      <c r="D92" s="28"/>
      <c r="E92" s="28"/>
      <c r="F92" s="23" t="str">
        <f>IF(E18="","",E18)</f>
        <v/>
      </c>
      <c r="G92" s="28"/>
      <c r="H92" s="28"/>
      <c r="I92" s="25" t="s">
        <v>31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hidden="1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hidden="1" customHeight="1">
      <c r="A94" s="28"/>
      <c r="B94" s="29"/>
      <c r="C94" s="108" t="s">
        <v>93</v>
      </c>
      <c r="D94" s="100"/>
      <c r="E94" s="100"/>
      <c r="F94" s="100"/>
      <c r="G94" s="100"/>
      <c r="H94" s="100"/>
      <c r="I94" s="100"/>
      <c r="J94" s="109" t="s">
        <v>94</v>
      </c>
      <c r="K94" s="100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hidden="1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5" hidden="1" customHeight="1">
      <c r="A96" s="28"/>
      <c r="B96" s="29"/>
      <c r="C96" s="110" t="s">
        <v>95</v>
      </c>
      <c r="D96" s="28"/>
      <c r="E96" s="28"/>
      <c r="F96" s="28"/>
      <c r="G96" s="28"/>
      <c r="H96" s="28"/>
      <c r="I96" s="28"/>
      <c r="J96" s="67">
        <f>J123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96</v>
      </c>
    </row>
    <row r="97" spans="1:31" s="9" customFormat="1" ht="24.9" hidden="1" customHeight="1">
      <c r="B97" s="111"/>
      <c r="D97" s="112" t="s">
        <v>439</v>
      </c>
      <c r="E97" s="113"/>
      <c r="F97" s="113"/>
      <c r="G97" s="113"/>
      <c r="H97" s="113"/>
      <c r="I97" s="113"/>
      <c r="J97" s="114">
        <f>J124</f>
        <v>0</v>
      </c>
      <c r="L97" s="111"/>
    </row>
    <row r="98" spans="1:31" s="10" customFormat="1" ht="19.95" hidden="1" customHeight="1">
      <c r="B98" s="115"/>
      <c r="D98" s="116" t="s">
        <v>440</v>
      </c>
      <c r="E98" s="117"/>
      <c r="F98" s="117"/>
      <c r="G98" s="117"/>
      <c r="H98" s="117"/>
      <c r="I98" s="117"/>
      <c r="J98" s="118">
        <f>J125</f>
        <v>0</v>
      </c>
      <c r="L98" s="115"/>
    </row>
    <row r="99" spans="1:31" s="10" customFormat="1" ht="19.95" hidden="1" customHeight="1">
      <c r="B99" s="115"/>
      <c r="D99" s="116" t="s">
        <v>441</v>
      </c>
      <c r="E99" s="117"/>
      <c r="F99" s="117"/>
      <c r="G99" s="117"/>
      <c r="H99" s="117"/>
      <c r="I99" s="117"/>
      <c r="J99" s="118">
        <f>J129</f>
        <v>0</v>
      </c>
      <c r="L99" s="115"/>
    </row>
    <row r="100" spans="1:31" s="2" customFormat="1" ht="21.75" hidden="1" customHeight="1">
      <c r="A100" s="28"/>
      <c r="B100" s="29"/>
      <c r="C100" s="28"/>
      <c r="D100" s="28"/>
      <c r="E100" s="28"/>
      <c r="F100" s="28"/>
      <c r="G100" s="28"/>
      <c r="H100" s="28"/>
      <c r="I100" s="28"/>
      <c r="J100" s="28"/>
      <c r="K100" s="28"/>
      <c r="L100" s="3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pans="1:31" s="2" customFormat="1" ht="6.9" hidden="1" customHeight="1">
      <c r="A101" s="28"/>
      <c r="B101" s="29"/>
      <c r="C101" s="28"/>
      <c r="D101" s="28"/>
      <c r="E101" s="28"/>
      <c r="F101" s="28"/>
      <c r="G101" s="28"/>
      <c r="H101" s="28"/>
      <c r="I101" s="28"/>
      <c r="J101" s="28"/>
      <c r="K101" s="28"/>
      <c r="L101" s="3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s="2" customFormat="1" ht="29.25" hidden="1" customHeight="1">
      <c r="A102" s="28"/>
      <c r="B102" s="29"/>
      <c r="C102" s="110" t="s">
        <v>108</v>
      </c>
      <c r="D102" s="28"/>
      <c r="E102" s="28"/>
      <c r="F102" s="28"/>
      <c r="G102" s="28"/>
      <c r="H102" s="28"/>
      <c r="I102" s="28"/>
      <c r="J102" s="119">
        <v>0</v>
      </c>
      <c r="K102" s="28"/>
      <c r="L102" s="38"/>
      <c r="N102" s="120" t="s">
        <v>37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18" hidden="1" customHeight="1">
      <c r="A103" s="28"/>
      <c r="B103" s="29"/>
      <c r="C103" s="28"/>
      <c r="D103" s="28"/>
      <c r="E103" s="28"/>
      <c r="F103" s="28"/>
      <c r="G103" s="28"/>
      <c r="H103" s="28"/>
      <c r="I103" s="28"/>
      <c r="J103" s="28"/>
      <c r="K103" s="28"/>
      <c r="L103" s="3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29.25" hidden="1" customHeight="1">
      <c r="A104" s="28"/>
      <c r="B104" s="29"/>
      <c r="C104" s="121" t="s">
        <v>109</v>
      </c>
      <c r="D104" s="100"/>
      <c r="E104" s="100"/>
      <c r="F104" s="100"/>
      <c r="G104" s="100"/>
      <c r="H104" s="100"/>
      <c r="I104" s="100"/>
      <c r="J104" s="122">
        <f>ROUND(J96+J102,0)</f>
        <v>0</v>
      </c>
      <c r="K104" s="100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6.9" hidden="1" customHeight="1">
      <c r="A105" s="28"/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hidden="1"/>
    <row r="107" spans="1:31" hidden="1"/>
    <row r="108" spans="1:31" hidden="1"/>
    <row r="109" spans="1:31" s="2" customFormat="1" ht="6.9" customHeight="1">
      <c r="A109" s="28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24.9" customHeight="1">
      <c r="A110" s="28"/>
      <c r="B110" s="29"/>
      <c r="C110" s="20" t="s">
        <v>110</v>
      </c>
      <c r="D110" s="28"/>
      <c r="E110" s="28"/>
      <c r="F110" s="28"/>
      <c r="G110" s="28"/>
      <c r="H110" s="28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5" t="s">
        <v>14</v>
      </c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6.5" customHeight="1">
      <c r="A113" s="28"/>
      <c r="B113" s="29"/>
      <c r="C113" s="28"/>
      <c r="D113" s="28"/>
      <c r="E113" s="223" t="str">
        <f>E7</f>
        <v>MS Komárov</v>
      </c>
      <c r="F113" s="224"/>
      <c r="G113" s="224"/>
      <c r="H113" s="224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2" customHeight="1">
      <c r="A114" s="28"/>
      <c r="B114" s="29"/>
      <c r="C114" s="25" t="s">
        <v>88</v>
      </c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6.5" customHeight="1">
      <c r="A115" s="28"/>
      <c r="B115" s="29"/>
      <c r="C115" s="28"/>
      <c r="D115" s="28"/>
      <c r="E115" s="201" t="str">
        <f>E9</f>
        <v>3 - Vedlejší rozpočtové náklady</v>
      </c>
      <c r="F115" s="225"/>
      <c r="G115" s="225"/>
      <c r="H115" s="225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6.9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12" customHeight="1">
      <c r="A117" s="28"/>
      <c r="B117" s="29"/>
      <c r="C117" s="25" t="s">
        <v>19</v>
      </c>
      <c r="D117" s="28"/>
      <c r="E117" s="28"/>
      <c r="F117" s="23" t="str">
        <f>F12</f>
        <v xml:space="preserve"> </v>
      </c>
      <c r="G117" s="28"/>
      <c r="H117" s="28"/>
      <c r="I117" s="25" t="s">
        <v>21</v>
      </c>
      <c r="J117" s="51" t="str">
        <f>IF(J12="","",J12)</f>
        <v/>
      </c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6.9" customHeight="1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15.15" customHeight="1">
      <c r="A119" s="28"/>
      <c r="B119" s="29"/>
      <c r="C119" s="25" t="s">
        <v>25</v>
      </c>
      <c r="D119" s="28"/>
      <c r="E119" s="28"/>
      <c r="F119" s="23" t="str">
        <f>E15</f>
        <v xml:space="preserve"> </v>
      </c>
      <c r="G119" s="28"/>
      <c r="H119" s="28"/>
      <c r="I119" s="25" t="s">
        <v>29</v>
      </c>
      <c r="J119" s="26" t="str">
        <f>E21</f>
        <v xml:space="preserve"> </v>
      </c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2" customFormat="1" ht="15.15" customHeight="1">
      <c r="A120" s="28"/>
      <c r="B120" s="29"/>
      <c r="C120" s="25" t="s">
        <v>28</v>
      </c>
      <c r="D120" s="28"/>
      <c r="E120" s="28"/>
      <c r="F120" s="23" t="str">
        <f>IF(E18="","",E18)</f>
        <v/>
      </c>
      <c r="G120" s="28"/>
      <c r="H120" s="28"/>
      <c r="I120" s="25" t="s">
        <v>31</v>
      </c>
      <c r="J120" s="26" t="str">
        <f>E24</f>
        <v xml:space="preserve"> </v>
      </c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5" s="2" customFormat="1" ht="10.35" customHeight="1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5" s="11" customFormat="1" ht="29.25" customHeight="1">
      <c r="A122" s="123"/>
      <c r="B122" s="124"/>
      <c r="C122" s="125" t="s">
        <v>111</v>
      </c>
      <c r="D122" s="126" t="s">
        <v>58</v>
      </c>
      <c r="E122" s="126" t="s">
        <v>54</v>
      </c>
      <c r="F122" s="126" t="s">
        <v>55</v>
      </c>
      <c r="G122" s="126" t="s">
        <v>112</v>
      </c>
      <c r="H122" s="126" t="s">
        <v>113</v>
      </c>
      <c r="I122" s="126" t="s">
        <v>114</v>
      </c>
      <c r="J122" s="127" t="s">
        <v>94</v>
      </c>
      <c r="K122" s="128" t="s">
        <v>115</v>
      </c>
      <c r="L122" s="129"/>
      <c r="M122" s="58" t="s">
        <v>1</v>
      </c>
      <c r="N122" s="59" t="s">
        <v>37</v>
      </c>
      <c r="O122" s="59" t="s">
        <v>116</v>
      </c>
      <c r="P122" s="59" t="s">
        <v>117</v>
      </c>
      <c r="Q122" s="59" t="s">
        <v>118</v>
      </c>
      <c r="R122" s="59" t="s">
        <v>119</v>
      </c>
      <c r="S122" s="59" t="s">
        <v>120</v>
      </c>
      <c r="T122" s="60" t="s">
        <v>121</v>
      </c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</row>
    <row r="123" spans="1:65" s="2" customFormat="1" ht="22.95" customHeight="1">
      <c r="A123" s="28"/>
      <c r="B123" s="29"/>
      <c r="C123" s="65" t="s">
        <v>122</v>
      </c>
      <c r="D123" s="28"/>
      <c r="E123" s="28"/>
      <c r="F123" s="28"/>
      <c r="G123" s="28"/>
      <c r="H123" s="28"/>
      <c r="I123" s="28"/>
      <c r="J123" s="130">
        <f>BK123</f>
        <v>0</v>
      </c>
      <c r="K123" s="28"/>
      <c r="L123" s="29"/>
      <c r="M123" s="61"/>
      <c r="N123" s="52"/>
      <c r="O123" s="62"/>
      <c r="P123" s="131">
        <f>P124</f>
        <v>0</v>
      </c>
      <c r="Q123" s="62"/>
      <c r="R123" s="131">
        <f>R124</f>
        <v>0</v>
      </c>
      <c r="S123" s="62"/>
      <c r="T123" s="132">
        <f>T124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T123" s="16" t="s">
        <v>72</v>
      </c>
      <c r="AU123" s="16" t="s">
        <v>96</v>
      </c>
      <c r="BK123" s="133">
        <f>BK124</f>
        <v>0</v>
      </c>
    </row>
    <row r="124" spans="1:65" s="12" customFormat="1" ht="25.95" customHeight="1">
      <c r="B124" s="134"/>
      <c r="D124" s="135" t="s">
        <v>72</v>
      </c>
      <c r="E124" s="136" t="s">
        <v>442</v>
      </c>
      <c r="F124" s="136" t="s">
        <v>85</v>
      </c>
      <c r="J124" s="137">
        <f>BK124</f>
        <v>0</v>
      </c>
      <c r="L124" s="134"/>
      <c r="M124" s="138"/>
      <c r="N124" s="139"/>
      <c r="O124" s="139"/>
      <c r="P124" s="140">
        <f>P125+P129</f>
        <v>0</v>
      </c>
      <c r="Q124" s="139"/>
      <c r="R124" s="140">
        <f>R125+R129</f>
        <v>0</v>
      </c>
      <c r="S124" s="139"/>
      <c r="T124" s="141">
        <f>T125+T129</f>
        <v>0</v>
      </c>
      <c r="AR124" s="135" t="s">
        <v>149</v>
      </c>
      <c r="AT124" s="142" t="s">
        <v>72</v>
      </c>
      <c r="AU124" s="142" t="s">
        <v>73</v>
      </c>
      <c r="AY124" s="135" t="s">
        <v>125</v>
      </c>
      <c r="BK124" s="143">
        <f>BK125+BK129</f>
        <v>0</v>
      </c>
    </row>
    <row r="125" spans="1:65" s="12" customFormat="1" ht="22.95" customHeight="1">
      <c r="B125" s="134"/>
      <c r="D125" s="135" t="s">
        <v>72</v>
      </c>
      <c r="E125" s="144" t="s">
        <v>443</v>
      </c>
      <c r="F125" s="144" t="s">
        <v>444</v>
      </c>
      <c r="J125" s="145">
        <f>BK125</f>
        <v>0</v>
      </c>
      <c r="L125" s="134"/>
      <c r="M125" s="138"/>
      <c r="N125" s="139"/>
      <c r="O125" s="139"/>
      <c r="P125" s="140">
        <f>SUM(P126:P128)</f>
        <v>0</v>
      </c>
      <c r="Q125" s="139"/>
      <c r="R125" s="140">
        <f>SUM(R126:R128)</f>
        <v>0</v>
      </c>
      <c r="S125" s="139"/>
      <c r="T125" s="141">
        <f>SUM(T126:T128)</f>
        <v>0</v>
      </c>
      <c r="AR125" s="135" t="s">
        <v>149</v>
      </c>
      <c r="AT125" s="142" t="s">
        <v>72</v>
      </c>
      <c r="AU125" s="142" t="s">
        <v>18</v>
      </c>
      <c r="AY125" s="135" t="s">
        <v>125</v>
      </c>
      <c r="BK125" s="143">
        <f>SUM(BK126:BK128)</f>
        <v>0</v>
      </c>
    </row>
    <row r="126" spans="1:65" s="2" customFormat="1" ht="21.75" customHeight="1">
      <c r="A126" s="28"/>
      <c r="B126" s="146"/>
      <c r="C126" s="147" t="s">
        <v>18</v>
      </c>
      <c r="D126" s="147" t="s">
        <v>127</v>
      </c>
      <c r="E126" s="148" t="s">
        <v>445</v>
      </c>
      <c r="F126" s="149" t="s">
        <v>446</v>
      </c>
      <c r="G126" s="150" t="s">
        <v>447</v>
      </c>
      <c r="H126" s="151">
        <v>1</v>
      </c>
      <c r="I126" s="151"/>
      <c r="J126" s="151">
        <f>ROUND(I126*H126,1)</f>
        <v>0</v>
      </c>
      <c r="K126" s="152"/>
      <c r="L126" s="29"/>
      <c r="M126" s="153" t="s">
        <v>1</v>
      </c>
      <c r="N126" s="154" t="s">
        <v>38</v>
      </c>
      <c r="O126" s="155">
        <v>0</v>
      </c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57" t="s">
        <v>448</v>
      </c>
      <c r="AT126" s="157" t="s">
        <v>127</v>
      </c>
      <c r="AU126" s="157" t="s">
        <v>81</v>
      </c>
      <c r="AY126" s="16" t="s">
        <v>125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6" t="s">
        <v>18</v>
      </c>
      <c r="BK126" s="158">
        <f>ROUND(I126*H126,1)</f>
        <v>0</v>
      </c>
      <c r="BL126" s="16" t="s">
        <v>448</v>
      </c>
      <c r="BM126" s="157" t="s">
        <v>449</v>
      </c>
    </row>
    <row r="127" spans="1:65" s="2" customFormat="1" ht="24.15" customHeight="1">
      <c r="A127" s="28"/>
      <c r="B127" s="146"/>
      <c r="C127" s="147" t="s">
        <v>81</v>
      </c>
      <c r="D127" s="147" t="s">
        <v>127</v>
      </c>
      <c r="E127" s="148" t="s">
        <v>450</v>
      </c>
      <c r="F127" s="149" t="s">
        <v>451</v>
      </c>
      <c r="G127" s="150" t="s">
        <v>447</v>
      </c>
      <c r="H127" s="151">
        <v>1</v>
      </c>
      <c r="I127" s="151"/>
      <c r="J127" s="151">
        <f>ROUND(I127*H127,1)</f>
        <v>0</v>
      </c>
      <c r="K127" s="152"/>
      <c r="L127" s="29"/>
      <c r="M127" s="153" t="s">
        <v>1</v>
      </c>
      <c r="N127" s="154" t="s">
        <v>38</v>
      </c>
      <c r="O127" s="155">
        <v>0</v>
      </c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7" t="s">
        <v>448</v>
      </c>
      <c r="AT127" s="157" t="s">
        <v>127</v>
      </c>
      <c r="AU127" s="157" t="s">
        <v>81</v>
      </c>
      <c r="AY127" s="16" t="s">
        <v>125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6" t="s">
        <v>18</v>
      </c>
      <c r="BK127" s="158">
        <f>ROUND(I127*H127,1)</f>
        <v>0</v>
      </c>
      <c r="BL127" s="16" t="s">
        <v>448</v>
      </c>
      <c r="BM127" s="157" t="s">
        <v>452</v>
      </c>
    </row>
    <row r="128" spans="1:65" s="2" customFormat="1" ht="24.15" customHeight="1">
      <c r="A128" s="28"/>
      <c r="B128" s="146"/>
      <c r="C128" s="147" t="s">
        <v>84</v>
      </c>
      <c r="D128" s="147" t="s">
        <v>127</v>
      </c>
      <c r="E128" s="148" t="s">
        <v>453</v>
      </c>
      <c r="F128" s="149" t="s">
        <v>454</v>
      </c>
      <c r="G128" s="150" t="s">
        <v>447</v>
      </c>
      <c r="H128" s="151">
        <v>1</v>
      </c>
      <c r="I128" s="151"/>
      <c r="J128" s="151">
        <f>ROUND(I128*H128,1)</f>
        <v>0</v>
      </c>
      <c r="K128" s="152"/>
      <c r="L128" s="29"/>
      <c r="M128" s="153" t="s">
        <v>1</v>
      </c>
      <c r="N128" s="154" t="s">
        <v>38</v>
      </c>
      <c r="O128" s="155">
        <v>0</v>
      </c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57" t="s">
        <v>448</v>
      </c>
      <c r="AT128" s="157" t="s">
        <v>127</v>
      </c>
      <c r="AU128" s="157" t="s">
        <v>81</v>
      </c>
      <c r="AY128" s="16" t="s">
        <v>125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6" t="s">
        <v>18</v>
      </c>
      <c r="BK128" s="158">
        <f>ROUND(I128*H128,1)</f>
        <v>0</v>
      </c>
      <c r="BL128" s="16" t="s">
        <v>448</v>
      </c>
      <c r="BM128" s="157" t="s">
        <v>455</v>
      </c>
    </row>
    <row r="129" spans="1:65" s="12" customFormat="1" ht="22.95" customHeight="1">
      <c r="B129" s="134"/>
      <c r="D129" s="135" t="s">
        <v>72</v>
      </c>
      <c r="E129" s="144" t="s">
        <v>456</v>
      </c>
      <c r="F129" s="144" t="s">
        <v>457</v>
      </c>
      <c r="J129" s="145">
        <f>BK129</f>
        <v>0</v>
      </c>
      <c r="L129" s="134"/>
      <c r="M129" s="138"/>
      <c r="N129" s="139"/>
      <c r="O129" s="139"/>
      <c r="P129" s="140">
        <f>SUM(P130:P133)</f>
        <v>0</v>
      </c>
      <c r="Q129" s="139"/>
      <c r="R129" s="140">
        <f>SUM(R130:R133)</f>
        <v>0</v>
      </c>
      <c r="S129" s="139"/>
      <c r="T129" s="141">
        <f>SUM(T130:T133)</f>
        <v>0</v>
      </c>
      <c r="AR129" s="135" t="s">
        <v>149</v>
      </c>
      <c r="AT129" s="142" t="s">
        <v>72</v>
      </c>
      <c r="AU129" s="142" t="s">
        <v>18</v>
      </c>
      <c r="AY129" s="135" t="s">
        <v>125</v>
      </c>
      <c r="BK129" s="143">
        <f>SUM(BK130:BK133)</f>
        <v>0</v>
      </c>
    </row>
    <row r="130" spans="1:65" s="2" customFormat="1" ht="24.15" customHeight="1">
      <c r="A130" s="28"/>
      <c r="B130" s="146"/>
      <c r="C130" s="147" t="s">
        <v>131</v>
      </c>
      <c r="D130" s="147" t="s">
        <v>127</v>
      </c>
      <c r="E130" s="148" t="s">
        <v>458</v>
      </c>
      <c r="F130" s="149" t="s">
        <v>459</v>
      </c>
      <c r="G130" s="150" t="s">
        <v>447</v>
      </c>
      <c r="H130" s="151">
        <v>1</v>
      </c>
      <c r="I130" s="151"/>
      <c r="J130" s="151">
        <f>ROUND(I130*H130,1)</f>
        <v>0</v>
      </c>
      <c r="K130" s="152"/>
      <c r="L130" s="29"/>
      <c r="M130" s="153" t="s">
        <v>1</v>
      </c>
      <c r="N130" s="154" t="s">
        <v>38</v>
      </c>
      <c r="O130" s="155">
        <v>0</v>
      </c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7" t="s">
        <v>448</v>
      </c>
      <c r="AT130" s="157" t="s">
        <v>127</v>
      </c>
      <c r="AU130" s="157" t="s">
        <v>81</v>
      </c>
      <c r="AY130" s="16" t="s">
        <v>125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6" t="s">
        <v>18</v>
      </c>
      <c r="BK130" s="158">
        <f>ROUND(I130*H130,1)</f>
        <v>0</v>
      </c>
      <c r="BL130" s="16" t="s">
        <v>448</v>
      </c>
      <c r="BM130" s="157" t="s">
        <v>460</v>
      </c>
    </row>
    <row r="131" spans="1:65" s="2" customFormat="1" ht="16.5" customHeight="1">
      <c r="A131" s="28"/>
      <c r="B131" s="146"/>
      <c r="C131" s="147" t="s">
        <v>149</v>
      </c>
      <c r="D131" s="147" t="s">
        <v>127</v>
      </c>
      <c r="E131" s="148" t="s">
        <v>461</v>
      </c>
      <c r="F131" s="149" t="s">
        <v>462</v>
      </c>
      <c r="G131" s="150" t="s">
        <v>447</v>
      </c>
      <c r="H131" s="151">
        <v>1</v>
      </c>
      <c r="I131" s="151"/>
      <c r="J131" s="151">
        <f>ROUND(I131*H131,1)</f>
        <v>0</v>
      </c>
      <c r="K131" s="152"/>
      <c r="L131" s="29"/>
      <c r="M131" s="153" t="s">
        <v>1</v>
      </c>
      <c r="N131" s="154" t="s">
        <v>38</v>
      </c>
      <c r="O131" s="155">
        <v>0</v>
      </c>
      <c r="P131" s="155">
        <f>O131*H131</f>
        <v>0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7" t="s">
        <v>448</v>
      </c>
      <c r="AT131" s="157" t="s">
        <v>127</v>
      </c>
      <c r="AU131" s="157" t="s">
        <v>81</v>
      </c>
      <c r="AY131" s="16" t="s">
        <v>125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6" t="s">
        <v>18</v>
      </c>
      <c r="BK131" s="158">
        <f>ROUND(I131*H131,1)</f>
        <v>0</v>
      </c>
      <c r="BL131" s="16" t="s">
        <v>448</v>
      </c>
      <c r="BM131" s="157" t="s">
        <v>463</v>
      </c>
    </row>
    <row r="132" spans="1:65" s="2" customFormat="1" ht="16.5" customHeight="1">
      <c r="A132" s="28"/>
      <c r="B132" s="146"/>
      <c r="C132" s="147" t="s">
        <v>154</v>
      </c>
      <c r="D132" s="147" t="s">
        <v>127</v>
      </c>
      <c r="E132" s="148" t="s">
        <v>464</v>
      </c>
      <c r="F132" s="149" t="s">
        <v>465</v>
      </c>
      <c r="G132" s="150" t="s">
        <v>447</v>
      </c>
      <c r="H132" s="151">
        <v>1</v>
      </c>
      <c r="I132" s="151"/>
      <c r="J132" s="151">
        <f>ROUND(I132*H132,1)</f>
        <v>0</v>
      </c>
      <c r="K132" s="152"/>
      <c r="L132" s="29"/>
      <c r="M132" s="153" t="s">
        <v>1</v>
      </c>
      <c r="N132" s="154" t="s">
        <v>38</v>
      </c>
      <c r="O132" s="155">
        <v>0</v>
      </c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57" t="s">
        <v>448</v>
      </c>
      <c r="AT132" s="157" t="s">
        <v>127</v>
      </c>
      <c r="AU132" s="157" t="s">
        <v>81</v>
      </c>
      <c r="AY132" s="16" t="s">
        <v>125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6" t="s">
        <v>18</v>
      </c>
      <c r="BK132" s="158">
        <f>ROUND(I132*H132,1)</f>
        <v>0</v>
      </c>
      <c r="BL132" s="16" t="s">
        <v>448</v>
      </c>
      <c r="BM132" s="157" t="s">
        <v>466</v>
      </c>
    </row>
    <row r="133" spans="1:65" s="2" customFormat="1" ht="16.5" customHeight="1">
      <c r="A133" s="28"/>
      <c r="B133" s="146"/>
      <c r="C133" s="147" t="s">
        <v>158</v>
      </c>
      <c r="D133" s="147" t="s">
        <v>127</v>
      </c>
      <c r="E133" s="148" t="s">
        <v>467</v>
      </c>
      <c r="F133" s="149" t="s">
        <v>468</v>
      </c>
      <c r="G133" s="150" t="s">
        <v>469</v>
      </c>
      <c r="H133" s="151"/>
      <c r="I133" s="151"/>
      <c r="J133" s="151">
        <f>ROUND(I133*H133,1)</f>
        <v>0</v>
      </c>
      <c r="K133" s="152"/>
      <c r="L133" s="29"/>
      <c r="M133" s="183" t="s">
        <v>1</v>
      </c>
      <c r="N133" s="184" t="s">
        <v>38</v>
      </c>
      <c r="O133" s="185">
        <v>0</v>
      </c>
      <c r="P133" s="185">
        <f>O133*H133</f>
        <v>0</v>
      </c>
      <c r="Q133" s="185">
        <v>0</v>
      </c>
      <c r="R133" s="185">
        <f>Q133*H133</f>
        <v>0</v>
      </c>
      <c r="S133" s="185">
        <v>0</v>
      </c>
      <c r="T133" s="186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7" t="s">
        <v>448</v>
      </c>
      <c r="AT133" s="157" t="s">
        <v>127</v>
      </c>
      <c r="AU133" s="157" t="s">
        <v>81</v>
      </c>
      <c r="AY133" s="16" t="s">
        <v>125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6" t="s">
        <v>18</v>
      </c>
      <c r="BK133" s="158">
        <f>ROUND(I133*H133,1)</f>
        <v>0</v>
      </c>
      <c r="BL133" s="16" t="s">
        <v>448</v>
      </c>
      <c r="BM133" s="157" t="s">
        <v>470</v>
      </c>
    </row>
    <row r="134" spans="1:65" s="2" customFormat="1" ht="6.9" customHeight="1">
      <c r="A134" s="28"/>
      <c r="B134" s="43"/>
      <c r="C134" s="44"/>
      <c r="D134" s="44"/>
      <c r="E134" s="44"/>
      <c r="F134" s="44"/>
      <c r="G134" s="44"/>
      <c r="H134" s="44"/>
      <c r="I134" s="44"/>
      <c r="J134" s="44"/>
      <c r="K134" s="44"/>
      <c r="L134" s="29"/>
      <c r="M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</row>
  </sheetData>
  <autoFilter ref="C122:K133" xr:uid="{00000000-0009-0000-0000-000003000000}"/>
  <mergeCells count="8">
    <mergeCell ref="E113:H113"/>
    <mergeCell ref="E115:H115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31115716E4614AA34425FC6EBEA4AF" ma:contentTypeVersion="14" ma:contentTypeDescription="Vytvoří nový dokument" ma:contentTypeScope="" ma:versionID="0968c93ba03382f3e38cc52bd03a6a9d">
  <xsd:schema xmlns:xsd="http://www.w3.org/2001/XMLSchema" xmlns:xs="http://www.w3.org/2001/XMLSchema" xmlns:p="http://schemas.microsoft.com/office/2006/metadata/properties" xmlns:ns3="74b7c2ca-412e-4d2a-84e6-1bd330a04fed" xmlns:ns4="016fbcda-f759-411b-98de-ce0e19c40ed6" targetNamespace="http://schemas.microsoft.com/office/2006/metadata/properties" ma:root="true" ma:fieldsID="1508b4e76450e50ab3dd028b69128844" ns3:_="" ns4:_="">
    <xsd:import namespace="74b7c2ca-412e-4d2a-84e6-1bd330a04fed"/>
    <xsd:import namespace="016fbcda-f759-411b-98de-ce0e19c40e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b7c2ca-412e-4d2a-84e6-1bd330a04f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6fbcda-f759-411b-98de-ce0e19c40e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BE50E7-CC39-4D6D-8790-0B9C04CCD2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b7c2ca-412e-4d2a-84e6-1bd330a04fed"/>
    <ds:schemaRef ds:uri="016fbcda-f759-411b-98de-ce0e19c40e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C19CC0-A29D-4174-B736-DB657A1E6C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BB3513-824B-416E-8941-356D5B7B58A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1 - Základová konstrukce ...</vt:lpstr>
      <vt:lpstr>2 - Přípojka NN</vt:lpstr>
      <vt:lpstr>3 - Vedlejší rozpočtové n...</vt:lpstr>
      <vt:lpstr>'1 - Základová konstrukce ...'!Názvy_tisku</vt:lpstr>
      <vt:lpstr>'2 - Přípojka NN'!Názvy_tisku</vt:lpstr>
      <vt:lpstr>'3 - Vedlejší rozpočtové n...'!Názvy_tisku</vt:lpstr>
      <vt:lpstr>'Rekapitulace stavby'!Názvy_tisku</vt:lpstr>
      <vt:lpstr>'1 - Základová konstrukce ...'!Oblast_tisku</vt:lpstr>
      <vt:lpstr>'2 - Přípojka NN'!Oblast_tisku</vt:lpstr>
      <vt:lpstr>'3 - Vedlejší rozpočtové n...'!Oblast_tisku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Durnová Markéta</cp:lastModifiedBy>
  <dcterms:created xsi:type="dcterms:W3CDTF">2022-09-01T07:14:13Z</dcterms:created>
  <dcterms:modified xsi:type="dcterms:W3CDTF">2022-09-07T12:45:41Z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0x010100A631115716E4614AA34425FC6EBEA4AF</vt:lpwstr>
  </property>
</Properties>
</file>