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Jabloňová - Medlánky\Oprava bytu č. 43\Zadání\"/>
    </mc:Choice>
  </mc:AlternateContent>
  <xr:revisionPtr revIDLastSave="0" documentId="13_ncr:1_{8A3E8B94-9670-4BA7-8552-0AF482D4ED30}" xr6:coauthVersionLast="47" xr6:coauthVersionMax="47" xr10:uidLastSave="{00000000-0000-0000-0000-000000000000}"/>
  <bookViews>
    <workbookView xWindow="21168" yWindow="-100" windowWidth="21467" windowHeight="12163" tabRatio="500" xr2:uid="{00000000-000D-0000-FFFF-FFFF00000000}"/>
  </bookViews>
  <sheets>
    <sheet name="Rekapitulace stavby" sheetId="1" r:id="rId1"/>
    <sheet name="Jablonova22,43 - Oprava b..." sheetId="2" r:id="rId2"/>
  </sheets>
  <definedNames>
    <definedName name="_xlnm._FilterDatabase" localSheetId="1" hidden="1">'Jablonova22,43 - Oprava b...'!$C$131:$K$290</definedName>
    <definedName name="_xlnm.Print_Titles" localSheetId="1">'Jablonova22,43 - Oprava b...'!$131:$131</definedName>
    <definedName name="_xlnm.Print_Titles" localSheetId="0">'Rekapitulace stavby'!$92:$92</definedName>
    <definedName name="_xlnm.Print_Area" localSheetId="1">'Jablonova22,43 - Oprava b...'!$C$4:$J$76,'Jablonova22,43 - Oprava b...'!$C$82:$J$115,'Jablonova22,43 - Oprava b...'!$C$121:$K$290</definedName>
    <definedName name="_xlnm.Print_Area" localSheetId="0">'Rekapitulace stavby'!$D$4:$AO$76,'Rekapitulace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290" i="2" l="1"/>
  <c r="BI290" i="2"/>
  <c r="BH290" i="2"/>
  <c r="BG290" i="2"/>
  <c r="BF290" i="2"/>
  <c r="BE290" i="2"/>
  <c r="T290" i="2"/>
  <c r="R290" i="2"/>
  <c r="P290" i="2"/>
  <c r="P289" i="2" s="1"/>
  <c r="J290" i="2"/>
  <c r="BK289" i="2"/>
  <c r="J289" i="2" s="1"/>
  <c r="J114" i="2" s="1"/>
  <c r="T289" i="2"/>
  <c r="R289" i="2"/>
  <c r="BK288" i="2"/>
  <c r="BI288" i="2"/>
  <c r="BH288" i="2"/>
  <c r="BG288" i="2"/>
  <c r="BF288" i="2"/>
  <c r="BE288" i="2"/>
  <c r="T288" i="2"/>
  <c r="R288" i="2"/>
  <c r="R287" i="2" s="1"/>
  <c r="R286" i="2" s="1"/>
  <c r="P288" i="2"/>
  <c r="P287" i="2" s="1"/>
  <c r="J288" i="2"/>
  <c r="BK287" i="2"/>
  <c r="BK286" i="2" s="1"/>
  <c r="J286" i="2" s="1"/>
  <c r="J112" i="2" s="1"/>
  <c r="T287" i="2"/>
  <c r="T286" i="2" s="1"/>
  <c r="J287" i="2"/>
  <c r="J113" i="2" s="1"/>
  <c r="BK285" i="2"/>
  <c r="BI285" i="2"/>
  <c r="BH285" i="2"/>
  <c r="BG285" i="2"/>
  <c r="BE285" i="2"/>
  <c r="T285" i="2"/>
  <c r="R285" i="2"/>
  <c r="P285" i="2"/>
  <c r="J285" i="2"/>
  <c r="BF285" i="2" s="1"/>
  <c r="BK277" i="2"/>
  <c r="BI277" i="2"/>
  <c r="BH277" i="2"/>
  <c r="BG277" i="2"/>
  <c r="BF277" i="2"/>
  <c r="BE277" i="2"/>
  <c r="T277" i="2"/>
  <c r="R277" i="2"/>
  <c r="P277" i="2"/>
  <c r="J277" i="2"/>
  <c r="BK276" i="2"/>
  <c r="BI276" i="2"/>
  <c r="BH276" i="2"/>
  <c r="BG276" i="2"/>
  <c r="BF276" i="2"/>
  <c r="BE276" i="2"/>
  <c r="T276" i="2"/>
  <c r="R276" i="2"/>
  <c r="P276" i="2"/>
  <c r="J276" i="2"/>
  <c r="BK268" i="2"/>
  <c r="BK267" i="2" s="1"/>
  <c r="J267" i="2" s="1"/>
  <c r="J111" i="2" s="1"/>
  <c r="BI268" i="2"/>
  <c r="BH268" i="2"/>
  <c r="BG268" i="2"/>
  <c r="BE268" i="2"/>
  <c r="T268" i="2"/>
  <c r="T267" i="2" s="1"/>
  <c r="R268" i="2"/>
  <c r="P268" i="2"/>
  <c r="P267" i="2" s="1"/>
  <c r="J268" i="2"/>
  <c r="BF268" i="2" s="1"/>
  <c r="R267" i="2"/>
  <c r="BK266" i="2"/>
  <c r="BI266" i="2"/>
  <c r="BH266" i="2"/>
  <c r="BG266" i="2"/>
  <c r="BE266" i="2"/>
  <c r="T266" i="2"/>
  <c r="R266" i="2"/>
  <c r="P266" i="2"/>
  <c r="J266" i="2"/>
  <c r="BF266" i="2" s="1"/>
  <c r="BK265" i="2"/>
  <c r="BI265" i="2"/>
  <c r="BH265" i="2"/>
  <c r="BG265" i="2"/>
  <c r="BF265" i="2"/>
  <c r="BE265" i="2"/>
  <c r="T265" i="2"/>
  <c r="R265" i="2"/>
  <c r="P265" i="2"/>
  <c r="J265" i="2"/>
  <c r="BK263" i="2"/>
  <c r="BI263" i="2"/>
  <c r="BH263" i="2"/>
  <c r="BG263" i="2"/>
  <c r="BF263" i="2"/>
  <c r="BE263" i="2"/>
  <c r="T263" i="2"/>
  <c r="R263" i="2"/>
  <c r="R260" i="2" s="1"/>
  <c r="P263" i="2"/>
  <c r="J263" i="2"/>
  <c r="BK261" i="2"/>
  <c r="BK260" i="2" s="1"/>
  <c r="J260" i="2" s="1"/>
  <c r="J110" i="2" s="1"/>
  <c r="BI261" i="2"/>
  <c r="BH261" i="2"/>
  <c r="BG261" i="2"/>
  <c r="BE261" i="2"/>
  <c r="T261" i="2"/>
  <c r="T260" i="2" s="1"/>
  <c r="R261" i="2"/>
  <c r="P261" i="2"/>
  <c r="P260" i="2" s="1"/>
  <c r="J261" i="2"/>
  <c r="BF261" i="2" s="1"/>
  <c r="BK259" i="2"/>
  <c r="BI259" i="2"/>
  <c r="BH259" i="2"/>
  <c r="BG259" i="2"/>
  <c r="BE259" i="2"/>
  <c r="T259" i="2"/>
  <c r="R259" i="2"/>
  <c r="P259" i="2"/>
  <c r="J259" i="2"/>
  <c r="BF259" i="2" s="1"/>
  <c r="BK257" i="2"/>
  <c r="BI257" i="2"/>
  <c r="BH257" i="2"/>
  <c r="BG257" i="2"/>
  <c r="BF257" i="2"/>
  <c r="BE257" i="2"/>
  <c r="T257" i="2"/>
  <c r="R257" i="2"/>
  <c r="P257" i="2"/>
  <c r="J257" i="2"/>
  <c r="BK256" i="2"/>
  <c r="BI256" i="2"/>
  <c r="BH256" i="2"/>
  <c r="BG256" i="2"/>
  <c r="BF256" i="2"/>
  <c r="BE256" i="2"/>
  <c r="T256" i="2"/>
  <c r="R256" i="2"/>
  <c r="P256" i="2"/>
  <c r="J256" i="2"/>
  <c r="BK254" i="2"/>
  <c r="BI254" i="2"/>
  <c r="BH254" i="2"/>
  <c r="BG254" i="2"/>
  <c r="BE254" i="2"/>
  <c r="T254" i="2"/>
  <c r="R254" i="2"/>
  <c r="P254" i="2"/>
  <c r="J254" i="2"/>
  <c r="BF254" i="2" s="1"/>
  <c r="BK252" i="2"/>
  <c r="BI252" i="2"/>
  <c r="BH252" i="2"/>
  <c r="BG252" i="2"/>
  <c r="BF252" i="2"/>
  <c r="BE252" i="2"/>
  <c r="T252" i="2"/>
  <c r="R252" i="2"/>
  <c r="P252" i="2"/>
  <c r="J252" i="2"/>
  <c r="BK250" i="2"/>
  <c r="BI250" i="2"/>
  <c r="BH250" i="2"/>
  <c r="BG250" i="2"/>
  <c r="BF250" i="2"/>
  <c r="BE250" i="2"/>
  <c r="T250" i="2"/>
  <c r="R250" i="2"/>
  <c r="P250" i="2"/>
  <c r="J250" i="2"/>
  <c r="BK248" i="2"/>
  <c r="BI248" i="2"/>
  <c r="BH248" i="2"/>
  <c r="BG248" i="2"/>
  <c r="BE248" i="2"/>
  <c r="T248" i="2"/>
  <c r="R248" i="2"/>
  <c r="P248" i="2"/>
  <c r="J248" i="2"/>
  <c r="BF248" i="2" s="1"/>
  <c r="BK247" i="2"/>
  <c r="BI247" i="2"/>
  <c r="BH247" i="2"/>
  <c r="BG247" i="2"/>
  <c r="BF247" i="2"/>
  <c r="BE247" i="2"/>
  <c r="T247" i="2"/>
  <c r="R247" i="2"/>
  <c r="P247" i="2"/>
  <c r="J247" i="2"/>
  <c r="BK245" i="2"/>
  <c r="BI245" i="2"/>
  <c r="BH245" i="2"/>
  <c r="BG245" i="2"/>
  <c r="BF245" i="2"/>
  <c r="BE245" i="2"/>
  <c r="T245" i="2"/>
  <c r="R245" i="2"/>
  <c r="P245" i="2"/>
  <c r="J245" i="2"/>
  <c r="BK243" i="2"/>
  <c r="BK242" i="2" s="1"/>
  <c r="J242" i="2" s="1"/>
  <c r="J109" i="2" s="1"/>
  <c r="BI243" i="2"/>
  <c r="BH243" i="2"/>
  <c r="BG243" i="2"/>
  <c r="BE243" i="2"/>
  <c r="T243" i="2"/>
  <c r="T242" i="2" s="1"/>
  <c r="R243" i="2"/>
  <c r="P243" i="2"/>
  <c r="P242" i="2" s="1"/>
  <c r="J243" i="2"/>
  <c r="BF243" i="2" s="1"/>
  <c r="R242" i="2"/>
  <c r="BK241" i="2"/>
  <c r="BI241" i="2"/>
  <c r="BH241" i="2"/>
  <c r="BG241" i="2"/>
  <c r="BE241" i="2"/>
  <c r="T241" i="2"/>
  <c r="R241" i="2"/>
  <c r="P241" i="2"/>
  <c r="J241" i="2"/>
  <c r="BF241" i="2" s="1"/>
  <c r="BK240" i="2"/>
  <c r="BI240" i="2"/>
  <c r="BH240" i="2"/>
  <c r="BG240" i="2"/>
  <c r="BF240" i="2"/>
  <c r="BE240" i="2"/>
  <c r="T240" i="2"/>
  <c r="R240" i="2"/>
  <c r="P240" i="2"/>
  <c r="J240" i="2"/>
  <c r="BK239" i="2"/>
  <c r="BI239" i="2"/>
  <c r="BH239" i="2"/>
  <c r="BG239" i="2"/>
  <c r="BF239" i="2"/>
  <c r="BE239" i="2"/>
  <c r="T239" i="2"/>
  <c r="R239" i="2"/>
  <c r="P239" i="2"/>
  <c r="J239" i="2"/>
  <c r="BK238" i="2"/>
  <c r="BI238" i="2"/>
  <c r="BH238" i="2"/>
  <c r="BG238" i="2"/>
  <c r="BE238" i="2"/>
  <c r="T238" i="2"/>
  <c r="R238" i="2"/>
  <c r="P238" i="2"/>
  <c r="J238" i="2"/>
  <c r="BF238" i="2" s="1"/>
  <c r="BK237" i="2"/>
  <c r="BI237" i="2"/>
  <c r="BH237" i="2"/>
  <c r="BG237" i="2"/>
  <c r="BF237" i="2"/>
  <c r="BE237" i="2"/>
  <c r="T237" i="2"/>
  <c r="R237" i="2"/>
  <c r="P237" i="2"/>
  <c r="J237" i="2"/>
  <c r="BK236" i="2"/>
  <c r="BI236" i="2"/>
  <c r="BH236" i="2"/>
  <c r="BG236" i="2"/>
  <c r="BF236" i="2"/>
  <c r="BE236" i="2"/>
  <c r="T236" i="2"/>
  <c r="R236" i="2"/>
  <c r="P236" i="2"/>
  <c r="J236" i="2"/>
  <c r="BK235" i="2"/>
  <c r="BI235" i="2"/>
  <c r="BH235" i="2"/>
  <c r="BG235" i="2"/>
  <c r="BE235" i="2"/>
  <c r="T235" i="2"/>
  <c r="R235" i="2"/>
  <c r="P235" i="2"/>
  <c r="J235" i="2"/>
  <c r="BF235" i="2" s="1"/>
  <c r="BK234" i="2"/>
  <c r="BI234" i="2"/>
  <c r="BH234" i="2"/>
  <c r="BG234" i="2"/>
  <c r="BF234" i="2"/>
  <c r="BE234" i="2"/>
  <c r="T234" i="2"/>
  <c r="R234" i="2"/>
  <c r="P234" i="2"/>
  <c r="J234" i="2"/>
  <c r="BK233" i="2"/>
  <c r="BK232" i="2" s="1"/>
  <c r="J232" i="2" s="1"/>
  <c r="J108" i="2" s="1"/>
  <c r="BI233" i="2"/>
  <c r="BH233" i="2"/>
  <c r="BG233" i="2"/>
  <c r="BF233" i="2"/>
  <c r="BE233" i="2"/>
  <c r="T233" i="2"/>
  <c r="T232" i="2" s="1"/>
  <c r="R233" i="2"/>
  <c r="R232" i="2" s="1"/>
  <c r="P233" i="2"/>
  <c r="J233" i="2"/>
  <c r="P232" i="2"/>
  <c r="BK231" i="2"/>
  <c r="BI231" i="2"/>
  <c r="BH231" i="2"/>
  <c r="BG231" i="2"/>
  <c r="BF231" i="2"/>
  <c r="BE231" i="2"/>
  <c r="T231" i="2"/>
  <c r="R231" i="2"/>
  <c r="P231" i="2"/>
  <c r="J231" i="2"/>
  <c r="BK230" i="2"/>
  <c r="BI230" i="2"/>
  <c r="BH230" i="2"/>
  <c r="BG230" i="2"/>
  <c r="BE230" i="2"/>
  <c r="T230" i="2"/>
  <c r="T227" i="2" s="1"/>
  <c r="R230" i="2"/>
  <c r="P230" i="2"/>
  <c r="J230" i="2"/>
  <c r="BF230" i="2" s="1"/>
  <c r="BK229" i="2"/>
  <c r="BI229" i="2"/>
  <c r="BH229" i="2"/>
  <c r="BG229" i="2"/>
  <c r="BE229" i="2"/>
  <c r="T229" i="2"/>
  <c r="R229" i="2"/>
  <c r="P229" i="2"/>
  <c r="P227" i="2" s="1"/>
  <c r="J229" i="2"/>
  <c r="BF229" i="2" s="1"/>
  <c r="BK228" i="2"/>
  <c r="BI228" i="2"/>
  <c r="BH228" i="2"/>
  <c r="BG228" i="2"/>
  <c r="BF228" i="2"/>
  <c r="BE228" i="2"/>
  <c r="T228" i="2"/>
  <c r="R228" i="2"/>
  <c r="R227" i="2" s="1"/>
  <c r="P228" i="2"/>
  <c r="J228" i="2"/>
  <c r="BK227" i="2"/>
  <c r="J227" i="2" s="1"/>
  <c r="J107" i="2" s="1"/>
  <c r="BK226" i="2"/>
  <c r="BI226" i="2"/>
  <c r="BH226" i="2"/>
  <c r="BG226" i="2"/>
  <c r="BF226" i="2"/>
  <c r="BE226" i="2"/>
  <c r="T226" i="2"/>
  <c r="R226" i="2"/>
  <c r="P226" i="2"/>
  <c r="J226" i="2"/>
  <c r="BK225" i="2"/>
  <c r="BI225" i="2"/>
  <c r="BH225" i="2"/>
  <c r="BG225" i="2"/>
  <c r="BE225" i="2"/>
  <c r="T225" i="2"/>
  <c r="R225" i="2"/>
  <c r="P225" i="2"/>
  <c r="J225" i="2"/>
  <c r="BF225" i="2" s="1"/>
  <c r="BK224" i="2"/>
  <c r="BI224" i="2"/>
  <c r="BH224" i="2"/>
  <c r="BG224" i="2"/>
  <c r="BF224" i="2"/>
  <c r="BE224" i="2"/>
  <c r="T224" i="2"/>
  <c r="R224" i="2"/>
  <c r="P224" i="2"/>
  <c r="J224" i="2"/>
  <c r="BK222" i="2"/>
  <c r="BI222" i="2"/>
  <c r="BH222" i="2"/>
  <c r="BG222" i="2"/>
  <c r="BF222" i="2"/>
  <c r="BE222" i="2"/>
  <c r="T222" i="2"/>
  <c r="R222" i="2"/>
  <c r="P222" i="2"/>
  <c r="J222" i="2"/>
  <c r="BK221" i="2"/>
  <c r="BI221" i="2"/>
  <c r="BH221" i="2"/>
  <c r="BG221" i="2"/>
  <c r="BE221" i="2"/>
  <c r="T221" i="2"/>
  <c r="R221" i="2"/>
  <c r="P221" i="2"/>
  <c r="J221" i="2"/>
  <c r="BF221" i="2" s="1"/>
  <c r="BK220" i="2"/>
  <c r="BI220" i="2"/>
  <c r="BH220" i="2"/>
  <c r="BG220" i="2"/>
  <c r="BF220" i="2"/>
  <c r="BE220" i="2"/>
  <c r="T220" i="2"/>
  <c r="R220" i="2"/>
  <c r="P220" i="2"/>
  <c r="J220" i="2"/>
  <c r="BK219" i="2"/>
  <c r="BI219" i="2"/>
  <c r="BH219" i="2"/>
  <c r="BG219" i="2"/>
  <c r="BF219" i="2"/>
  <c r="BE219" i="2"/>
  <c r="T219" i="2"/>
  <c r="R219" i="2"/>
  <c r="P219" i="2"/>
  <c r="J219" i="2"/>
  <c r="BK218" i="2"/>
  <c r="BI218" i="2"/>
  <c r="BH218" i="2"/>
  <c r="BG218" i="2"/>
  <c r="BE218" i="2"/>
  <c r="T218" i="2"/>
  <c r="R218" i="2"/>
  <c r="P218" i="2"/>
  <c r="J218" i="2"/>
  <c r="BF218" i="2" s="1"/>
  <c r="BK217" i="2"/>
  <c r="BI217" i="2"/>
  <c r="BH217" i="2"/>
  <c r="BG217" i="2"/>
  <c r="BF217" i="2"/>
  <c r="BE217" i="2"/>
  <c r="T217" i="2"/>
  <c r="R217" i="2"/>
  <c r="P217" i="2"/>
  <c r="J217" i="2"/>
  <c r="BK216" i="2"/>
  <c r="BI216" i="2"/>
  <c r="BH216" i="2"/>
  <c r="BG216" i="2"/>
  <c r="BF216" i="2"/>
  <c r="BE216" i="2"/>
  <c r="T216" i="2"/>
  <c r="R216" i="2"/>
  <c r="P216" i="2"/>
  <c r="J216" i="2"/>
  <c r="BK215" i="2"/>
  <c r="BI215" i="2"/>
  <c r="BH215" i="2"/>
  <c r="BG215" i="2"/>
  <c r="BE215" i="2"/>
  <c r="T215" i="2"/>
  <c r="R215" i="2"/>
  <c r="P215" i="2"/>
  <c r="J215" i="2"/>
  <c r="BF215" i="2" s="1"/>
  <c r="BK214" i="2"/>
  <c r="BI214" i="2"/>
  <c r="BH214" i="2"/>
  <c r="BG214" i="2"/>
  <c r="BF214" i="2"/>
  <c r="BE214" i="2"/>
  <c r="T214" i="2"/>
  <c r="R214" i="2"/>
  <c r="P214" i="2"/>
  <c r="J214" i="2"/>
  <c r="BK213" i="2"/>
  <c r="BI213" i="2"/>
  <c r="BH213" i="2"/>
  <c r="BG213" i="2"/>
  <c r="BF213" i="2"/>
  <c r="BE213" i="2"/>
  <c r="T213" i="2"/>
  <c r="R213" i="2"/>
  <c r="R211" i="2" s="1"/>
  <c r="P213" i="2"/>
  <c r="J213" i="2"/>
  <c r="BK212" i="2"/>
  <c r="BK211" i="2" s="1"/>
  <c r="J211" i="2" s="1"/>
  <c r="J106" i="2" s="1"/>
  <c r="BI212" i="2"/>
  <c r="BH212" i="2"/>
  <c r="BG212" i="2"/>
  <c r="BE212" i="2"/>
  <c r="T212" i="2"/>
  <c r="T211" i="2" s="1"/>
  <c r="R212" i="2"/>
  <c r="P212" i="2"/>
  <c r="P211" i="2" s="1"/>
  <c r="J212" i="2"/>
  <c r="BF212" i="2" s="1"/>
  <c r="BK210" i="2"/>
  <c r="BI210" i="2"/>
  <c r="BH210" i="2"/>
  <c r="BG210" i="2"/>
  <c r="BE210" i="2"/>
  <c r="T210" i="2"/>
  <c r="R210" i="2"/>
  <c r="P210" i="2"/>
  <c r="J210" i="2"/>
  <c r="BF210" i="2" s="1"/>
  <c r="BK209" i="2"/>
  <c r="BI209" i="2"/>
  <c r="BH209" i="2"/>
  <c r="BG209" i="2"/>
  <c r="BE209" i="2"/>
  <c r="T209" i="2"/>
  <c r="R209" i="2"/>
  <c r="P209" i="2"/>
  <c r="J209" i="2"/>
  <c r="BF209" i="2" s="1"/>
  <c r="BK208" i="2"/>
  <c r="BI208" i="2"/>
  <c r="BH208" i="2"/>
  <c r="BG208" i="2"/>
  <c r="BF208" i="2"/>
  <c r="BE208" i="2"/>
  <c r="T208" i="2"/>
  <c r="R208" i="2"/>
  <c r="P208" i="2"/>
  <c r="J208" i="2"/>
  <c r="BK207" i="2"/>
  <c r="BI207" i="2"/>
  <c r="BH207" i="2"/>
  <c r="BG207" i="2"/>
  <c r="BE207" i="2"/>
  <c r="T207" i="2"/>
  <c r="R207" i="2"/>
  <c r="P207" i="2"/>
  <c r="J207" i="2"/>
  <c r="BF207" i="2" s="1"/>
  <c r="BK206" i="2"/>
  <c r="BI206" i="2"/>
  <c r="BH206" i="2"/>
  <c r="BG206" i="2"/>
  <c r="BF206" i="2"/>
  <c r="BE206" i="2"/>
  <c r="T206" i="2"/>
  <c r="R206" i="2"/>
  <c r="P206" i="2"/>
  <c r="J206" i="2"/>
  <c r="BK205" i="2"/>
  <c r="BI205" i="2"/>
  <c r="BH205" i="2"/>
  <c r="BG205" i="2"/>
  <c r="BF205" i="2"/>
  <c r="BE205" i="2"/>
  <c r="T205" i="2"/>
  <c r="R205" i="2"/>
  <c r="P205" i="2"/>
  <c r="J205" i="2"/>
  <c r="BK204" i="2"/>
  <c r="BI204" i="2"/>
  <c r="BH204" i="2"/>
  <c r="BG204" i="2"/>
  <c r="BE204" i="2"/>
  <c r="T204" i="2"/>
  <c r="R204" i="2"/>
  <c r="P204" i="2"/>
  <c r="J204" i="2"/>
  <c r="BF204" i="2" s="1"/>
  <c r="BK203" i="2"/>
  <c r="BI203" i="2"/>
  <c r="BH203" i="2"/>
  <c r="BG203" i="2"/>
  <c r="BF203" i="2"/>
  <c r="BE203" i="2"/>
  <c r="T203" i="2"/>
  <c r="R203" i="2"/>
  <c r="P203" i="2"/>
  <c r="J203" i="2"/>
  <c r="BK202" i="2"/>
  <c r="BI202" i="2"/>
  <c r="BH202" i="2"/>
  <c r="BG202" i="2"/>
  <c r="BF202" i="2"/>
  <c r="BE202" i="2"/>
  <c r="T202" i="2"/>
  <c r="R202" i="2"/>
  <c r="P202" i="2"/>
  <c r="J202" i="2"/>
  <c r="BK201" i="2"/>
  <c r="BK200" i="2" s="1"/>
  <c r="J200" i="2" s="1"/>
  <c r="J105" i="2" s="1"/>
  <c r="BI201" i="2"/>
  <c r="BH201" i="2"/>
  <c r="BG201" i="2"/>
  <c r="BE201" i="2"/>
  <c r="T201" i="2"/>
  <c r="T200" i="2" s="1"/>
  <c r="R201" i="2"/>
  <c r="P201" i="2"/>
  <c r="P200" i="2" s="1"/>
  <c r="J201" i="2"/>
  <c r="BF201" i="2" s="1"/>
  <c r="R200" i="2"/>
  <c r="BK199" i="2"/>
  <c r="BI199" i="2"/>
  <c r="BH199" i="2"/>
  <c r="BG199" i="2"/>
  <c r="BE199" i="2"/>
  <c r="T199" i="2"/>
  <c r="R199" i="2"/>
  <c r="P199" i="2"/>
  <c r="J199" i="2"/>
  <c r="BF199" i="2" s="1"/>
  <c r="BK198" i="2"/>
  <c r="BI198" i="2"/>
  <c r="BH198" i="2"/>
  <c r="BG198" i="2"/>
  <c r="BF198" i="2"/>
  <c r="BE198" i="2"/>
  <c r="T198" i="2"/>
  <c r="R198" i="2"/>
  <c r="R197" i="2" s="1"/>
  <c r="P198" i="2"/>
  <c r="P197" i="2" s="1"/>
  <c r="J198" i="2"/>
  <c r="BK197" i="2"/>
  <c r="J197" i="2" s="1"/>
  <c r="J104" i="2" s="1"/>
  <c r="T197" i="2"/>
  <c r="BK196" i="2"/>
  <c r="BI196" i="2"/>
  <c r="BH196" i="2"/>
  <c r="BG196" i="2"/>
  <c r="BE196" i="2"/>
  <c r="T196" i="2"/>
  <c r="R196" i="2"/>
  <c r="P196" i="2"/>
  <c r="J196" i="2"/>
  <c r="BF196" i="2" s="1"/>
  <c r="BK195" i="2"/>
  <c r="BI195" i="2"/>
  <c r="BH195" i="2"/>
  <c r="BG195" i="2"/>
  <c r="BF195" i="2"/>
  <c r="BE195" i="2"/>
  <c r="T195" i="2"/>
  <c r="R195" i="2"/>
  <c r="P195" i="2"/>
  <c r="J195" i="2"/>
  <c r="BK194" i="2"/>
  <c r="BI194" i="2"/>
  <c r="BH194" i="2"/>
  <c r="BG194" i="2"/>
  <c r="BE194" i="2"/>
  <c r="T194" i="2"/>
  <c r="R194" i="2"/>
  <c r="P194" i="2"/>
  <c r="J194" i="2"/>
  <c r="BF194" i="2" s="1"/>
  <c r="BK193" i="2"/>
  <c r="BI193" i="2"/>
  <c r="BH193" i="2"/>
  <c r="BG193" i="2"/>
  <c r="BF193" i="2"/>
  <c r="BE193" i="2"/>
  <c r="T193" i="2"/>
  <c r="R193" i="2"/>
  <c r="P193" i="2"/>
  <c r="J193" i="2"/>
  <c r="BK192" i="2"/>
  <c r="BI192" i="2"/>
  <c r="BH192" i="2"/>
  <c r="BG192" i="2"/>
  <c r="BF192" i="2"/>
  <c r="BE192" i="2"/>
  <c r="T192" i="2"/>
  <c r="R192" i="2"/>
  <c r="P192" i="2"/>
  <c r="J192" i="2"/>
  <c r="BK191" i="2"/>
  <c r="BI191" i="2"/>
  <c r="BH191" i="2"/>
  <c r="BG191" i="2"/>
  <c r="BE191" i="2"/>
  <c r="T191" i="2"/>
  <c r="R191" i="2"/>
  <c r="P191" i="2"/>
  <c r="J191" i="2"/>
  <c r="BF191" i="2" s="1"/>
  <c r="BK190" i="2"/>
  <c r="BI190" i="2"/>
  <c r="BH190" i="2"/>
  <c r="BG190" i="2"/>
  <c r="BF190" i="2"/>
  <c r="BE190" i="2"/>
  <c r="T190" i="2"/>
  <c r="R190" i="2"/>
  <c r="P190" i="2"/>
  <c r="J190" i="2"/>
  <c r="BK189" i="2"/>
  <c r="BI189" i="2"/>
  <c r="BH189" i="2"/>
  <c r="BG189" i="2"/>
  <c r="BF189" i="2"/>
  <c r="BE189" i="2"/>
  <c r="T189" i="2"/>
  <c r="R189" i="2"/>
  <c r="P189" i="2"/>
  <c r="J189" i="2"/>
  <c r="BK188" i="2"/>
  <c r="BK186" i="2" s="1"/>
  <c r="J186" i="2" s="1"/>
  <c r="J103" i="2" s="1"/>
  <c r="BI188" i="2"/>
  <c r="BH188" i="2"/>
  <c r="BG188" i="2"/>
  <c r="BE188" i="2"/>
  <c r="T188" i="2"/>
  <c r="T186" i="2" s="1"/>
  <c r="R188" i="2"/>
  <c r="P188" i="2"/>
  <c r="J188" i="2"/>
  <c r="BF188" i="2" s="1"/>
  <c r="BK187" i="2"/>
  <c r="BI187" i="2"/>
  <c r="BH187" i="2"/>
  <c r="BG187" i="2"/>
  <c r="BF187" i="2"/>
  <c r="BE187" i="2"/>
  <c r="T187" i="2"/>
  <c r="R187" i="2"/>
  <c r="R186" i="2" s="1"/>
  <c r="P187" i="2"/>
  <c r="P186" i="2" s="1"/>
  <c r="J187" i="2"/>
  <c r="BK185" i="2"/>
  <c r="BI185" i="2"/>
  <c r="BH185" i="2"/>
  <c r="BG185" i="2"/>
  <c r="BF185" i="2"/>
  <c r="BE185" i="2"/>
  <c r="T185" i="2"/>
  <c r="R185" i="2"/>
  <c r="P185" i="2"/>
  <c r="J185" i="2"/>
  <c r="BK184" i="2"/>
  <c r="BK183" i="2" s="1"/>
  <c r="BI184" i="2"/>
  <c r="BH184" i="2"/>
  <c r="BG184" i="2"/>
  <c r="BF184" i="2"/>
  <c r="BE184" i="2"/>
  <c r="T184" i="2"/>
  <c r="T183" i="2" s="1"/>
  <c r="R184" i="2"/>
  <c r="R183" i="2" s="1"/>
  <c r="R182" i="2" s="1"/>
  <c r="P184" i="2"/>
  <c r="J184" i="2"/>
  <c r="P183" i="2"/>
  <c r="P182" i="2" s="1"/>
  <c r="BK181" i="2"/>
  <c r="BI181" i="2"/>
  <c r="BH181" i="2"/>
  <c r="BG181" i="2"/>
  <c r="BF181" i="2"/>
  <c r="BE181" i="2"/>
  <c r="T181" i="2"/>
  <c r="R181" i="2"/>
  <c r="R180" i="2" s="1"/>
  <c r="P181" i="2"/>
  <c r="P180" i="2" s="1"/>
  <c r="J181" i="2"/>
  <c r="BK180" i="2"/>
  <c r="J180" i="2" s="1"/>
  <c r="J100" i="2" s="1"/>
  <c r="T180" i="2"/>
  <c r="BK179" i="2"/>
  <c r="BI179" i="2"/>
  <c r="BH179" i="2"/>
  <c r="BG179" i="2"/>
  <c r="BF179" i="2"/>
  <c r="BE179" i="2"/>
  <c r="T179" i="2"/>
  <c r="R179" i="2"/>
  <c r="P179" i="2"/>
  <c r="J179" i="2"/>
  <c r="BK177" i="2"/>
  <c r="BI177" i="2"/>
  <c r="BH177" i="2"/>
  <c r="BG177" i="2"/>
  <c r="BF177" i="2"/>
  <c r="BE177" i="2"/>
  <c r="T177" i="2"/>
  <c r="R177" i="2"/>
  <c r="P177" i="2"/>
  <c r="J177" i="2"/>
  <c r="BK176" i="2"/>
  <c r="BK174" i="2" s="1"/>
  <c r="J174" i="2" s="1"/>
  <c r="J99" i="2" s="1"/>
  <c r="BI176" i="2"/>
  <c r="BH176" i="2"/>
  <c r="BG176" i="2"/>
  <c r="BE176" i="2"/>
  <c r="T176" i="2"/>
  <c r="T174" i="2" s="1"/>
  <c r="R176" i="2"/>
  <c r="P176" i="2"/>
  <c r="J176" i="2"/>
  <c r="BF176" i="2" s="1"/>
  <c r="BK175" i="2"/>
  <c r="BI175" i="2"/>
  <c r="BH175" i="2"/>
  <c r="BG175" i="2"/>
  <c r="BF175" i="2"/>
  <c r="BE175" i="2"/>
  <c r="T175" i="2"/>
  <c r="R175" i="2"/>
  <c r="R174" i="2" s="1"/>
  <c r="P175" i="2"/>
  <c r="P174" i="2" s="1"/>
  <c r="J175" i="2"/>
  <c r="BK168" i="2"/>
  <c r="BI168" i="2"/>
  <c r="BH168" i="2"/>
  <c r="BG168" i="2"/>
  <c r="BF168" i="2"/>
  <c r="BE168" i="2"/>
  <c r="T168" i="2"/>
  <c r="R168" i="2"/>
  <c r="P168" i="2"/>
  <c r="J168" i="2"/>
  <c r="BK166" i="2"/>
  <c r="BI166" i="2"/>
  <c r="BH166" i="2"/>
  <c r="BG166" i="2"/>
  <c r="BF166" i="2"/>
  <c r="BE166" i="2"/>
  <c r="T166" i="2"/>
  <c r="R166" i="2"/>
  <c r="P166" i="2"/>
  <c r="J166" i="2"/>
  <c r="BK165" i="2"/>
  <c r="BI165" i="2"/>
  <c r="BH165" i="2"/>
  <c r="BG165" i="2"/>
  <c r="BE165" i="2"/>
  <c r="T165" i="2"/>
  <c r="R165" i="2"/>
  <c r="P165" i="2"/>
  <c r="J165" i="2"/>
  <c r="BF165" i="2" s="1"/>
  <c r="BK163" i="2"/>
  <c r="BI163" i="2"/>
  <c r="BH163" i="2"/>
  <c r="BG163" i="2"/>
  <c r="BF163" i="2"/>
  <c r="BE163" i="2"/>
  <c r="T163" i="2"/>
  <c r="R163" i="2"/>
  <c r="P163" i="2"/>
  <c r="J163" i="2"/>
  <c r="BK161" i="2"/>
  <c r="BI161" i="2"/>
  <c r="BH161" i="2"/>
  <c r="BG161" i="2"/>
  <c r="BF161" i="2"/>
  <c r="BE161" i="2"/>
  <c r="T161" i="2"/>
  <c r="R161" i="2"/>
  <c r="P161" i="2"/>
  <c r="J161" i="2"/>
  <c r="BK160" i="2"/>
  <c r="BI160" i="2"/>
  <c r="BH160" i="2"/>
  <c r="BG160" i="2"/>
  <c r="BE160" i="2"/>
  <c r="T160" i="2"/>
  <c r="R160" i="2"/>
  <c r="P160" i="2"/>
  <c r="J160" i="2"/>
  <c r="BF160" i="2" s="1"/>
  <c r="BK159" i="2"/>
  <c r="BI159" i="2"/>
  <c r="BH159" i="2"/>
  <c r="BG159" i="2"/>
  <c r="BF159" i="2"/>
  <c r="BE159" i="2"/>
  <c r="T159" i="2"/>
  <c r="R159" i="2"/>
  <c r="P159" i="2"/>
  <c r="J159" i="2"/>
  <c r="BK158" i="2"/>
  <c r="BI158" i="2"/>
  <c r="BH158" i="2"/>
  <c r="BG158" i="2"/>
  <c r="BF158" i="2"/>
  <c r="BE158" i="2"/>
  <c r="T158" i="2"/>
  <c r="R158" i="2"/>
  <c r="R155" i="2" s="1"/>
  <c r="P158" i="2"/>
  <c r="J158" i="2"/>
  <c r="BK156" i="2"/>
  <c r="BK155" i="2" s="1"/>
  <c r="J155" i="2" s="1"/>
  <c r="J98" i="2" s="1"/>
  <c r="BI156" i="2"/>
  <c r="BH156" i="2"/>
  <c r="BG156" i="2"/>
  <c r="BE156" i="2"/>
  <c r="T156" i="2"/>
  <c r="T155" i="2" s="1"/>
  <c r="R156" i="2"/>
  <c r="P156" i="2"/>
  <c r="P155" i="2" s="1"/>
  <c r="J156" i="2"/>
  <c r="BF156" i="2" s="1"/>
  <c r="BK154" i="2"/>
  <c r="BI154" i="2"/>
  <c r="BH154" i="2"/>
  <c r="BG154" i="2"/>
  <c r="BE154" i="2"/>
  <c r="T154" i="2"/>
  <c r="R154" i="2"/>
  <c r="P154" i="2"/>
  <c r="J154" i="2"/>
  <c r="BF154" i="2" s="1"/>
  <c r="BK151" i="2"/>
  <c r="BI151" i="2"/>
  <c r="BH151" i="2"/>
  <c r="BG151" i="2"/>
  <c r="BE151" i="2"/>
  <c r="T151" i="2"/>
  <c r="R151" i="2"/>
  <c r="P151" i="2"/>
  <c r="J151" i="2"/>
  <c r="BF151" i="2" s="1"/>
  <c r="BK145" i="2"/>
  <c r="BI145" i="2"/>
  <c r="BH145" i="2"/>
  <c r="BG145" i="2"/>
  <c r="BF145" i="2"/>
  <c r="BE145" i="2"/>
  <c r="T145" i="2"/>
  <c r="R145" i="2"/>
  <c r="P145" i="2"/>
  <c r="J145" i="2"/>
  <c r="BK139" i="2"/>
  <c r="BK136" i="2" s="1"/>
  <c r="J136" i="2" s="1"/>
  <c r="J97" i="2" s="1"/>
  <c r="BI139" i="2"/>
  <c r="BH139" i="2"/>
  <c r="BG139" i="2"/>
  <c r="F33" i="2" s="1"/>
  <c r="BB95" i="1" s="1"/>
  <c r="BB94" i="1" s="1"/>
  <c r="BE139" i="2"/>
  <c r="T139" i="2"/>
  <c r="T136" i="2" s="1"/>
  <c r="R139" i="2"/>
  <c r="P139" i="2"/>
  <c r="J139" i="2"/>
  <c r="BF139" i="2" s="1"/>
  <c r="BK137" i="2"/>
  <c r="BI137" i="2"/>
  <c r="F35" i="2" s="1"/>
  <c r="BD95" i="1" s="1"/>
  <c r="BD94" i="1" s="1"/>
  <c r="W33" i="1" s="1"/>
  <c r="BH137" i="2"/>
  <c r="F34" i="2" s="1"/>
  <c r="BC95" i="1" s="1"/>
  <c r="BC94" i="1" s="1"/>
  <c r="BG137" i="2"/>
  <c r="BF137" i="2"/>
  <c r="BE137" i="2"/>
  <c r="T137" i="2"/>
  <c r="R137" i="2"/>
  <c r="R136" i="2" s="1"/>
  <c r="P137" i="2"/>
  <c r="P136" i="2" s="1"/>
  <c r="J137" i="2"/>
  <c r="BK135" i="2"/>
  <c r="BI135" i="2"/>
  <c r="BH135" i="2"/>
  <c r="BG135" i="2"/>
  <c r="BF135" i="2"/>
  <c r="BE135" i="2"/>
  <c r="J31" i="2" s="1"/>
  <c r="AV95" i="1" s="1"/>
  <c r="T135" i="2"/>
  <c r="R135" i="2"/>
  <c r="R134" i="2" s="1"/>
  <c r="P135" i="2"/>
  <c r="P134" i="2" s="1"/>
  <c r="J135" i="2"/>
  <c r="BK134" i="2"/>
  <c r="J134" i="2" s="1"/>
  <c r="J96" i="2" s="1"/>
  <c r="T134" i="2"/>
  <c r="J129" i="2"/>
  <c r="F129" i="2"/>
  <c r="J128" i="2"/>
  <c r="F128" i="2"/>
  <c r="J126" i="2"/>
  <c r="F126" i="2"/>
  <c r="E124" i="2"/>
  <c r="J90" i="2"/>
  <c r="J89" i="2"/>
  <c r="F89" i="2"/>
  <c r="F87" i="2"/>
  <c r="E85" i="2"/>
  <c r="J35" i="2"/>
  <c r="J34" i="2"/>
  <c r="J33" i="2"/>
  <c r="AX95" i="1" s="1"/>
  <c r="J16" i="2"/>
  <c r="E16" i="2"/>
  <c r="F90" i="2" s="1"/>
  <c r="J15" i="2"/>
  <c r="J10" i="2"/>
  <c r="J87" i="2" s="1"/>
  <c r="AY95" i="1"/>
  <c r="AS94" i="1"/>
  <c r="AM90" i="1"/>
  <c r="L90" i="1"/>
  <c r="AM89" i="1"/>
  <c r="L89" i="1"/>
  <c r="AM87" i="1"/>
  <c r="L87" i="1"/>
  <c r="L85" i="1"/>
  <c r="L84" i="1"/>
  <c r="T133" i="2" l="1"/>
  <c r="F32" i="2"/>
  <c r="BA95" i="1" s="1"/>
  <c r="BA94" i="1" s="1"/>
  <c r="AY94" i="1"/>
  <c r="W32" i="1"/>
  <c r="P286" i="2"/>
  <c r="W31" i="1"/>
  <c r="AX94" i="1"/>
  <c r="T182" i="2"/>
  <c r="J183" i="2"/>
  <c r="J102" i="2" s="1"/>
  <c r="BK182" i="2"/>
  <c r="J182" i="2" s="1"/>
  <c r="J101" i="2" s="1"/>
  <c r="P133" i="2"/>
  <c r="P132" i="2" s="1"/>
  <c r="AU95" i="1" s="1"/>
  <c r="AU94" i="1" s="1"/>
  <c r="R133" i="2"/>
  <c r="R132" i="2" s="1"/>
  <c r="F31" i="2"/>
  <c r="AZ95" i="1" s="1"/>
  <c r="AZ94" i="1" s="1"/>
  <c r="BK133" i="2"/>
  <c r="J32" i="2"/>
  <c r="AW95" i="1" s="1"/>
  <c r="AT95" i="1" s="1"/>
  <c r="AW94" i="1" l="1"/>
  <c r="AK30" i="1" s="1"/>
  <c r="W30" i="1"/>
  <c r="BK132" i="2"/>
  <c r="J132" i="2" s="1"/>
  <c r="J133" i="2"/>
  <c r="J95" i="2" s="1"/>
  <c r="W29" i="1"/>
  <c r="AV94" i="1"/>
  <c r="T132" i="2"/>
  <c r="J28" i="2" l="1"/>
  <c r="J94" i="2"/>
  <c r="AT94" i="1"/>
  <c r="AK29" i="1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<sst xmlns="http://schemas.openxmlformats.org/spreadsheetml/2006/main" count="1998" uniqueCount="552">
  <si>
    <t>Export Komplet</t>
  </si>
  <si>
    <t>2.0</t>
  </si>
  <si>
    <t>False</t>
  </si>
  <si>
    <t>{d9cf2575-9ca5-407f-b32c-7ef09ca106e6}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</si>
  <si>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</si>
  <si>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</si>
  <si>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</si>
  <si>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</si>
  <si>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</si>
  <si>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</si>
  <si>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</si>
  <si>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</si>
  <si>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</si>
  <si>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Jablonova22,43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</si>
  <si>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</si>
  <si>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</si>
  <si>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Oprava bytu č.43</t>
  </si>
  <si>
    <t>KSO:</t>
  </si>
  <si>
    <t>CC-CZ:</t>
  </si>
  <si>
    <t>Místo:</t>
  </si>
  <si>
    <t>Jabloňova 22-28,Brno</t>
  </si>
  <si>
    <t>Datum:</t>
  </si>
  <si>
    <t>26. 5. 2022</t>
  </si>
  <si>
    <t>Zadavatel:</t>
  </si>
  <si>
    <t>IČ:</t>
  </si>
  <si>
    <t>MMB,OSM,Husova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</si>
  <si>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</si>
  <si>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</si>
  <si>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</si>
  <si>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</si>
  <si>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</si>
  <si>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</si>
  <si>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</si>
  <si>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</si>
  <si>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</si>
  <si>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</si>
  <si>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</si>
  <si>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</si>
  <si>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</si>
  <si>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</si>
  <si>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</si>
  <si>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</si>
  <si>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</si>
  <si>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</si>
  <si>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</si>
  <si>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</si>
  <si>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</si>
  <si>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</si>
  <si>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</si>
  <si>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</si>
  <si>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</si>
  <si>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</si>
  <si>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</si>
  <si>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</si>
  <si>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</si>
  <si>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</si>
  <si>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</si>
  <si>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</si>
  <si>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</si>
  <si>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</si>
  <si>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</si>
  <si>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</si>
  <si>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</si>
  <si>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</si>
  <si>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</si>
  <si>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</si>
  <si>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</si>
  <si>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</si>
  <si>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</si>
  <si>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</si>
  <si>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</si>
  <si>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</si>
  <si>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</si>
  <si>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</si>
  <si>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</si>
  <si>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</si>
  <si>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</si>
  <si>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</si>
  <si>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</si>
  <si>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</si>
  <si>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</si>
  <si>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</si>
  <si>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</si>
  <si>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</si>
  <si>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</si>
  <si>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</si>
  <si>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</si>
  <si>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</si>
  <si>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</si>
  <si>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</si>
  <si>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</si>
  <si>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</si>
  <si>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</si>
  <si>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</si>
  <si>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</si>
  <si>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</si>
  <si>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</si>
  <si>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</si>
  <si>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</si>
  <si>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</si>
  <si>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</si>
  <si>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</si>
  <si>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</si>
  <si>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</si>
  <si>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</si>
  <si>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</si>
  <si>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</si>
  <si>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</si>
  <si>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</si>
  <si>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</si>
  <si>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</si>
  <si>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</si>
  <si>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</si>
  <si>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</si>
  <si>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</si>
  <si>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</si>
  <si>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</si>
  <si>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</si>
  <si>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</si>
  <si>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</si>
  <si>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</si>
  <si>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</si>
  <si>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</si>
  <si>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</si>
  <si>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K</t>
  </si>
  <si>
    <t>1-pol.2</t>
  </si>
  <si>
    <t>Zapravení drážek a děr</t>
  </si>
  <si>
    <t>sada</t>
  </si>
  <si>
    <t>4</t>
  </si>
  <si>
    <t>2</t>
  </si>
  <si>
    <t>-1663493303</t>
  </si>
  <si>
    <t>6</t>
  </si>
  <si>
    <t>Úpravy povrchů, podlahy a osazování výplní</t>
  </si>
  <si>
    <t>611325421</t>
  </si>
  <si>
    <t>Oprava vnitřní vápenocementové štukové omítky stropů v rozsahu plochy do 10 %</t>
  </si>
  <si>
    <t>m2</t>
  </si>
  <si>
    <t>CS ÚRS 2022 01</t>
  </si>
  <si>
    <t>1752119697</t>
  </si>
  <si>
    <t>VV</t>
  </si>
  <si>
    <t>5,2+6,1+22,3+12,05</t>
  </si>
  <si>
    <t>3</t>
  </si>
  <si>
    <t>612131121</t>
  </si>
  <si>
    <t xml:space="preserve">Penetrační disperzní nátěr vnitřních stěn nanášený </t>
  </si>
  <si>
    <t>503555490</t>
  </si>
  <si>
    <t>"1"(2,6+1,6*2+0,75)*2,6-0,9*2,0*3-5*0,2</t>
  </si>
  <si>
    <t>"2"0</t>
  </si>
  <si>
    <t>"3"(6,85+3,9+0,62)*2*2,6-1,75*1,95-1,1*0,6-0,9*2,0*2-(2,5+2,15+0,6)*0,6+5,75*0,2+3,3*0,2</t>
  </si>
  <si>
    <t>"4"(2,9+4,16)*2*2,6-0,9*1,95-0,9*2+4,9*0,2</t>
  </si>
  <si>
    <t>Součet</t>
  </si>
  <si>
    <t>612321131</t>
  </si>
  <si>
    <t>Potažení vnitřních stěn vápenocementovým štukem tloušťky do 3 mm a oprava omítek</t>
  </si>
  <si>
    <t>1623885484</t>
  </si>
  <si>
    <t>5</t>
  </si>
  <si>
    <t>619991011</t>
  </si>
  <si>
    <t>Obalení konstrukcí a prvků fólií přilepenou lepící páskou</t>
  </si>
  <si>
    <t>1978432978</t>
  </si>
  <si>
    <t>1,75*1,95+0,9*1,95+1,1*0,6+0,6*0,6</t>
  </si>
  <si>
    <t>642-pc 2</t>
  </si>
  <si>
    <t>Zapravení děr v obkladech</t>
  </si>
  <si>
    <t>-1657269832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</si>
  <si>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</si>
  <si>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</si>
  <si>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</si>
  <si>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</si>
  <si>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</si>
  <si>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-1009518053</t>
  </si>
  <si>
    <t>8</t>
  </si>
  <si>
    <t>952-pc 1</t>
  </si>
  <si>
    <t>Odvoz a likvidace, háčků a šrouby,světel,kuchyňské linky pod oknem, skříně,digestoře,dřezu, garnyže,skříňky nad umyvadlem</t>
  </si>
  <si>
    <t>-1424815854</t>
  </si>
  <si>
    <t>952-pc 2</t>
  </si>
  <si>
    <t xml:space="preserve">Vyčistit umyvadla,sedátko v koupelně,WC kombi  </t>
  </si>
  <si>
    <t>-162399136</t>
  </si>
  <si>
    <t>10</t>
  </si>
  <si>
    <t>952-pc 3</t>
  </si>
  <si>
    <t>Hygienicky vyčistit dlažby,sokl a obklady</t>
  </si>
  <si>
    <t>hod</t>
  </si>
  <si>
    <t>-737303964</t>
  </si>
  <si>
    <t>11</t>
  </si>
  <si>
    <t>968-pc 4</t>
  </si>
  <si>
    <t xml:space="preserve">Vyvěšení vnitřních dveří  a odvoz </t>
  </si>
  <si>
    <t>kus</t>
  </si>
  <si>
    <t>1483887907</t>
  </si>
  <si>
    <t>12</t>
  </si>
  <si>
    <t>968-pc 5</t>
  </si>
  <si>
    <t>Umýt vchodové dveře</t>
  </si>
  <si>
    <t>-177962920</t>
  </si>
  <si>
    <t>13</t>
  </si>
  <si>
    <t>952-pc 8</t>
  </si>
  <si>
    <t>Vyčištění vestavěné skříně</t>
  </si>
  <si>
    <t>231165027</t>
  </si>
  <si>
    <t>14</t>
  </si>
  <si>
    <t>978011121</t>
  </si>
  <si>
    <t>Otlučení (osekání) vnitřní vápenné nebo vápenocementové omítky stropů v rozsahu přes 5 do 10 %</t>
  </si>
  <si>
    <t>-64017435</t>
  </si>
  <si>
    <t>978013141</t>
  </si>
  <si>
    <t>Otlučení (osekání) vnitřní vápenné nebo vápenocementové omítky stěn v rozsahu přes 10 do 30 %</t>
  </si>
  <si>
    <t>1513020760</t>
  </si>
  <si>
    <t>997</t>
  </si>
  <si>
    <t>Přesun sutě</t>
  </si>
  <si>
    <t>16</t>
  </si>
  <si>
    <t>997013213</t>
  </si>
  <si>
    <t>Vnitrostaveništní doprava suti a vybouraných hmot pro budovy v přes 9 do 12 m ručně</t>
  </si>
  <si>
    <t>t</t>
  </si>
  <si>
    <t>1976871701</t>
  </si>
  <si>
    <t>17</t>
  </si>
  <si>
    <t>997013501</t>
  </si>
  <si>
    <t>Odvoz suti a vybouraných hmot na skládku nebo meziskládku do 1 km se složením</t>
  </si>
  <si>
    <t>689430682</t>
  </si>
  <si>
    <t>18</t>
  </si>
  <si>
    <t>997013509</t>
  </si>
  <si>
    <t>Příplatek k odvozu suti a vybouraných hmot na skládku ZKD 1 km přes 1 km</t>
  </si>
  <si>
    <t>-898689118</t>
  </si>
  <si>
    <t>2,216*14 'Přepočtené koeficientem množství</t>
  </si>
  <si>
    <t>19</t>
  </si>
  <si>
    <t>997013601</t>
  </si>
  <si>
    <t>Poplatek za uložení na skládce (skládkovné) stavebního odpadu</t>
  </si>
  <si>
    <t>-842710696</t>
  </si>
  <si>
    <t>998</t>
  </si>
  <si>
    <t>Přesun hmot</t>
  </si>
  <si>
    <t>20</t>
  </si>
  <si>
    <t>998018002</t>
  </si>
  <si>
    <t>Přesun hmot ruční pro budovy v přes 6 do 12 m</t>
  </si>
  <si>
    <t>1662161932</t>
  </si>
  <si>
    <t>PSV</t>
  </si>
  <si>
    <t>Práce a dodávky PSV</t>
  </si>
  <si>
    <t>722</t>
  </si>
  <si>
    <t>Zdravotechnika - vnitřní vodovod</t>
  </si>
  <si>
    <t>7221-pc2</t>
  </si>
  <si>
    <t>Kontrola funkčnosti uzávěru teplé a stadené vody-případná výměna</t>
  </si>
  <si>
    <t>1807486771</t>
  </si>
  <si>
    <t>22</t>
  </si>
  <si>
    <t>998722202</t>
  </si>
  <si>
    <t>Přesun hmot procentní pro vnitřní vodovod v objektech v přes 6 do 12 m</t>
  </si>
  <si>
    <t>%</t>
  </si>
  <si>
    <t>226907025</t>
  </si>
  <si>
    <t>725</t>
  </si>
  <si>
    <t>Zdravotechnika - zařizovací předměty</t>
  </si>
  <si>
    <t>23</t>
  </si>
  <si>
    <t>725310823</t>
  </si>
  <si>
    <t>Demontáž dřez jednoduchý vestavěný v kuchyňských sestavách bez výtokových armatur</t>
  </si>
  <si>
    <t>soubor</t>
  </si>
  <si>
    <t>2040064542</t>
  </si>
  <si>
    <t>24</t>
  </si>
  <si>
    <t>7256-pc 1</t>
  </si>
  <si>
    <t>Vyřazení sporáku na základě vyřazovacího protokolu, následná likvidace sporáku</t>
  </si>
  <si>
    <t>-349500666</t>
  </si>
  <si>
    <t>25</t>
  </si>
  <si>
    <t>7256-pc 2</t>
  </si>
  <si>
    <t>Výměna panc.hadičky a rohového ventilu u WC</t>
  </si>
  <si>
    <t>1306577822</t>
  </si>
  <si>
    <t>26</t>
  </si>
  <si>
    <t>7256-pc 3</t>
  </si>
  <si>
    <t>Výměna madel u WC</t>
  </si>
  <si>
    <t>1756619406</t>
  </si>
  <si>
    <t>27</t>
  </si>
  <si>
    <t>725820801</t>
  </si>
  <si>
    <t>Demontáž baterie nástěnné do G 3 / 4</t>
  </si>
  <si>
    <t>720415787</t>
  </si>
  <si>
    <t>28</t>
  </si>
  <si>
    <t>725820802</t>
  </si>
  <si>
    <t>Demontáž baterie stojánkové do jednoho otvoru</t>
  </si>
  <si>
    <t>-186109416</t>
  </si>
  <si>
    <t>29</t>
  </si>
  <si>
    <t>725821325</t>
  </si>
  <si>
    <t>Baterie dřezová stojánková páková s otáčivým kulatým ústím a délkou ramínka 220 mm</t>
  </si>
  <si>
    <t>-763333159</t>
  </si>
  <si>
    <t>30</t>
  </si>
  <si>
    <t>725822611</t>
  </si>
  <si>
    <t>Baterie umyvadlová stojánková páková bez výpusti</t>
  </si>
  <si>
    <t>2047091272</t>
  </si>
  <si>
    <t>31</t>
  </si>
  <si>
    <t>725841312</t>
  </si>
  <si>
    <t>Baterie sprchová nástěnná páková</t>
  </si>
  <si>
    <t>10784822</t>
  </si>
  <si>
    <t>32</t>
  </si>
  <si>
    <t>998725202</t>
  </si>
  <si>
    <t>Přesun hmot procentní pro zařizovací předměty v objektech v přes 6 do 12 m</t>
  </si>
  <si>
    <t>-1091077554</t>
  </si>
  <si>
    <t>734</t>
  </si>
  <si>
    <t>Ústřední vytápění - armatury</t>
  </si>
  <si>
    <t>33</t>
  </si>
  <si>
    <t>734221682</t>
  </si>
  <si>
    <t xml:space="preserve">Výměna -termostatická hlavice </t>
  </si>
  <si>
    <t>CS ÚRS 2021 01</t>
  </si>
  <si>
    <t>761330432</t>
  </si>
  <si>
    <t>34</t>
  </si>
  <si>
    <t>998734202</t>
  </si>
  <si>
    <t>Přesun hmot procentní pro armatury v objektech v přes 6 do 12 m</t>
  </si>
  <si>
    <t>425437585</t>
  </si>
  <si>
    <t>735</t>
  </si>
  <si>
    <t>Ústřední vytápění - otopná tělesa</t>
  </si>
  <si>
    <t>35</t>
  </si>
  <si>
    <t>73511181</t>
  </si>
  <si>
    <t>Demontáž otopného tělesa -žebřík v koupelně</t>
  </si>
  <si>
    <t>-958957849</t>
  </si>
  <si>
    <t>36</t>
  </si>
  <si>
    <t>735164522</t>
  </si>
  <si>
    <t>Montáž otopného tělesa trubkového na stěnu-koupelna</t>
  </si>
  <si>
    <t>205585788</t>
  </si>
  <si>
    <t>37</t>
  </si>
  <si>
    <t>M</t>
  </si>
  <si>
    <t>54153024</t>
  </si>
  <si>
    <t>těleso trubkové -stejné jako původní</t>
  </si>
  <si>
    <t>-135240421</t>
  </si>
  <si>
    <t>38</t>
  </si>
  <si>
    <t>735191905</t>
  </si>
  <si>
    <t>Odvzdušnění otopných těles</t>
  </si>
  <si>
    <t>1007162543</t>
  </si>
  <si>
    <t>39</t>
  </si>
  <si>
    <t>735191910</t>
  </si>
  <si>
    <t>Napuštění vody do otopných těles</t>
  </si>
  <si>
    <t>248117922</t>
  </si>
  <si>
    <t>40</t>
  </si>
  <si>
    <t>735494811</t>
  </si>
  <si>
    <t>Vypuštění vody z otopných těles</t>
  </si>
  <si>
    <t>-162205357</t>
  </si>
  <si>
    <t>41</t>
  </si>
  <si>
    <t>735890802</t>
  </si>
  <si>
    <t>Přemístění demontovaného otopného tělesa vodorovně 100 m v objektech výšky přes 6 do 12 m</t>
  </si>
  <si>
    <t>-923956093</t>
  </si>
  <si>
    <t>42</t>
  </si>
  <si>
    <t>735-Pc 1</t>
  </si>
  <si>
    <t xml:space="preserve">Oprava ukotvení radiátoru v pokoji </t>
  </si>
  <si>
    <t>-378142646</t>
  </si>
  <si>
    <t>43</t>
  </si>
  <si>
    <t>735-Pc 2</t>
  </si>
  <si>
    <t>Výměna pokojového termostatu včetně nastavení</t>
  </si>
  <si>
    <t>2144866262</t>
  </si>
  <si>
    <t>44</t>
  </si>
  <si>
    <t>998735202</t>
  </si>
  <si>
    <t>Přesun hmot procentní pro otopná tělesa v objektech v přes 6 do 12 m</t>
  </si>
  <si>
    <t>-515798364</t>
  </si>
  <si>
    <t>741</t>
  </si>
  <si>
    <t>Elektroinstalace - silnoproud</t>
  </si>
  <si>
    <t>45</t>
  </si>
  <si>
    <t>741330335</t>
  </si>
  <si>
    <t>Montáž ovladač tlačítkový vestavný-objímka se žárovkou</t>
  </si>
  <si>
    <t>-519658866</t>
  </si>
  <si>
    <t>46</t>
  </si>
  <si>
    <t>34512200</t>
  </si>
  <si>
    <t>objímka žárovky E14 svorcová 1253-040 termoplast</t>
  </si>
  <si>
    <t>1589984365</t>
  </si>
  <si>
    <t>47</t>
  </si>
  <si>
    <t>34774102</t>
  </si>
  <si>
    <t>žárovka LED E27 6W</t>
  </si>
  <si>
    <t>-74446347</t>
  </si>
  <si>
    <t>48</t>
  </si>
  <si>
    <t>741370002</t>
  </si>
  <si>
    <t>Montáž svítidlo žárovkové bytové stropní přisazené 1 zdroj se sklem</t>
  </si>
  <si>
    <t>104164472</t>
  </si>
  <si>
    <t>49</t>
  </si>
  <si>
    <t>348212</t>
  </si>
  <si>
    <t>svítidlo bytové žárovkové stropní včetně světelného zdroje a recykl.poplatku</t>
  </si>
  <si>
    <t>939019468</t>
  </si>
  <si>
    <t>50</t>
  </si>
  <si>
    <t>3482121</t>
  </si>
  <si>
    <t>svítidlo bytové žárovkové stropní do vlhkého prostoru</t>
  </si>
  <si>
    <t>1139859277</t>
  </si>
  <si>
    <t>51</t>
  </si>
  <si>
    <t>741810001</t>
  </si>
  <si>
    <t>Celková prohlídka elektrického rozvodu a zařízení do 100 000,- Kč</t>
  </si>
  <si>
    <t>677754143</t>
  </si>
  <si>
    <t>52</t>
  </si>
  <si>
    <t>7419-pc 1</t>
  </si>
  <si>
    <t>D+M zásuvková lišta do kuchyňské linky</t>
  </si>
  <si>
    <t>-1777546077</t>
  </si>
  <si>
    <t>53</t>
  </si>
  <si>
    <t>7419-pc 2</t>
  </si>
  <si>
    <t>D+M osvětlení kuchyňské linky pod horníma skříňkama</t>
  </si>
  <si>
    <t>1791008123</t>
  </si>
  <si>
    <t>54</t>
  </si>
  <si>
    <t>7419-pc 3</t>
  </si>
  <si>
    <t>Drobný pomocný instalační materiál (objímky, svorky, sádra, aj.)</t>
  </si>
  <si>
    <t>-1783614919</t>
  </si>
  <si>
    <t>55</t>
  </si>
  <si>
    <t>7419-pc 4</t>
  </si>
  <si>
    <t>Výměna vypínače,STA</t>
  </si>
  <si>
    <t>-2027640434</t>
  </si>
  <si>
    <t>56</t>
  </si>
  <si>
    <t>7420-pc 5</t>
  </si>
  <si>
    <t>Likvidace demontovaného elektroodpadu</t>
  </si>
  <si>
    <t>1039018848</t>
  </si>
  <si>
    <t>57</t>
  </si>
  <si>
    <t>7420-pc 6</t>
  </si>
  <si>
    <t>Dodávka a montáž el.sporáku</t>
  </si>
  <si>
    <t>939120934</t>
  </si>
  <si>
    <t>58</t>
  </si>
  <si>
    <t>998741202</t>
  </si>
  <si>
    <t>Přesun hmot procentní pro silnoproud v objektech v přes 6 do 12 m</t>
  </si>
  <si>
    <t>-1495581618</t>
  </si>
  <si>
    <t>742</t>
  </si>
  <si>
    <t>Elektroinstalace - slaboproud</t>
  </si>
  <si>
    <t>59</t>
  </si>
  <si>
    <t>742310006</t>
  </si>
  <si>
    <t>Montáž domácího nástěnného audio/video telefonu</t>
  </si>
  <si>
    <t>462542520</t>
  </si>
  <si>
    <t>60</t>
  </si>
  <si>
    <t>742310806</t>
  </si>
  <si>
    <t>Demontáž domácího nástěnného audio/video telefonu</t>
  </si>
  <si>
    <t>-390569470</t>
  </si>
  <si>
    <t>61</t>
  </si>
  <si>
    <t>38226805</t>
  </si>
  <si>
    <t>domovní telefon se bzučákem</t>
  </si>
  <si>
    <t>-1058000668</t>
  </si>
  <si>
    <t>62</t>
  </si>
  <si>
    <t>998742202</t>
  </si>
  <si>
    <t>Přesun hmot procentní pro slaboproud v objektech v do 12 m</t>
  </si>
  <si>
    <t>259575033</t>
  </si>
  <si>
    <t>766</t>
  </si>
  <si>
    <t>Konstrukce truhlářské</t>
  </si>
  <si>
    <t>63</t>
  </si>
  <si>
    <t>766660002</t>
  </si>
  <si>
    <t>Montáž dveřních křídel otvíravých jednokřídlových š přes 0,8 m do ocelové zárubně</t>
  </si>
  <si>
    <t>1612536199</t>
  </si>
  <si>
    <t>64</t>
  </si>
  <si>
    <t>766-pc  5</t>
  </si>
  <si>
    <t>D+m dveře 90/197cm plné bílé včetně přemontování kování,klik,madla a zámku - koupelna</t>
  </si>
  <si>
    <t>-1567467168</t>
  </si>
  <si>
    <t>65</t>
  </si>
  <si>
    <t>766-pc 6</t>
  </si>
  <si>
    <t>D+m dveře 90/197cm prosklené bílé včetně přemontování kování,klik,madla a zámku - pokoj-předsíň</t>
  </si>
  <si>
    <t>-425689936</t>
  </si>
  <si>
    <t>66</t>
  </si>
  <si>
    <t>766-pc 7</t>
  </si>
  <si>
    <t>D+m dveře 90/197cm plné bílé včetně přemontování kování,klik,madla a zámku - pokoj</t>
  </si>
  <si>
    <t>-1352423430</t>
  </si>
  <si>
    <t>67</t>
  </si>
  <si>
    <t>766-pc 1</t>
  </si>
  <si>
    <t>Vyčištění a seřízení oken</t>
  </si>
  <si>
    <t>2067773929</t>
  </si>
  <si>
    <t>68</t>
  </si>
  <si>
    <t>766-pc 2</t>
  </si>
  <si>
    <t>Výměna ovládání oken,hygienické vyčištění a seřízení oken</t>
  </si>
  <si>
    <t>1524498867</t>
  </si>
  <si>
    <t>69</t>
  </si>
  <si>
    <t>766-pc 3</t>
  </si>
  <si>
    <t>Výměna parapetu v pokoji včetně zapravení</t>
  </si>
  <si>
    <t>-1529726809</t>
  </si>
  <si>
    <t>70</t>
  </si>
  <si>
    <t>766-pc 4</t>
  </si>
  <si>
    <t>D+m nové pracovní desky pod oknem včetně dřezu,baterie a spodní skříňky.Na pravé str.dod.nové digestoře,oprava zásuvky a vyčištění viz TZ</t>
  </si>
  <si>
    <t>-598512331</t>
  </si>
  <si>
    <t>71</t>
  </si>
  <si>
    <t>998766202</t>
  </si>
  <si>
    <t>Přesun hmot procentní pro kce truhlářské v objektech v přes 6 do 12 m</t>
  </si>
  <si>
    <t>-1671000006</t>
  </si>
  <si>
    <t>776</t>
  </si>
  <si>
    <t>Podlahy povlakové</t>
  </si>
  <si>
    <t>72</t>
  </si>
  <si>
    <t>776111116</t>
  </si>
  <si>
    <t>Odstranění zbytků lepidla z podkladu povlakových podlah broušením</t>
  </si>
  <si>
    <t>-1694182837</t>
  </si>
  <si>
    <t>22,35+12,05</t>
  </si>
  <si>
    <t>73</t>
  </si>
  <si>
    <t>776121112</t>
  </si>
  <si>
    <t>Vodou ředitelná penetrace savého podkladu povlakových podlah</t>
  </si>
  <si>
    <t>539895368</t>
  </si>
  <si>
    <t>34,4</t>
  </si>
  <si>
    <t>74</t>
  </si>
  <si>
    <t>776141112</t>
  </si>
  <si>
    <t>Vyrovnání podkladu povlakových podlah speciální stěrkou  tl přes 3 do 5 mm</t>
  </si>
  <si>
    <t>235783273</t>
  </si>
  <si>
    <t>75</t>
  </si>
  <si>
    <t>776201812</t>
  </si>
  <si>
    <t>Demontáž lepených povlakových podlah včetně lišt</t>
  </si>
  <si>
    <t>-970560921</t>
  </si>
  <si>
    <t>76</t>
  </si>
  <si>
    <t>776221111</t>
  </si>
  <si>
    <t>Lepení pásů z PVC standardním lepidlem</t>
  </si>
  <si>
    <t>1069856675</t>
  </si>
  <si>
    <t>77</t>
  </si>
  <si>
    <t>284-pc 1</t>
  </si>
  <si>
    <t>krytina podlahová  pvc</t>
  </si>
  <si>
    <t>76408663</t>
  </si>
  <si>
    <t>34,4*1,1 'Přepočtené koeficientem množství</t>
  </si>
  <si>
    <t>78</t>
  </si>
  <si>
    <t>284-pc 2</t>
  </si>
  <si>
    <t>D+m přechodové lišty</t>
  </si>
  <si>
    <t>-755763544</t>
  </si>
  <si>
    <t>1*1,1 'Přepočtené koeficientem množství</t>
  </si>
  <si>
    <t>79</t>
  </si>
  <si>
    <t>776223112</t>
  </si>
  <si>
    <t>Spoj povlakových podlahovin z PVC svařováním za studena</t>
  </si>
  <si>
    <t>m</t>
  </si>
  <si>
    <t>-1893515681</t>
  </si>
  <si>
    <t>80</t>
  </si>
  <si>
    <t>776421111</t>
  </si>
  <si>
    <t>Montáž a dod.obvodových lišt lepením</t>
  </si>
  <si>
    <t>-31863380</t>
  </si>
  <si>
    <t>(6,85+3,9+2,9+4,16)*2*1,1</t>
  </si>
  <si>
    <t>81</t>
  </si>
  <si>
    <t>998776202</t>
  </si>
  <si>
    <t>Přesun hmot procentní pro podlahy povlakové v objektech v přes 6 do 12 m</t>
  </si>
  <si>
    <t>-871982498</t>
  </si>
  <si>
    <t>783</t>
  </si>
  <si>
    <t>Dokončovací práce - nátěry</t>
  </si>
  <si>
    <t>82</t>
  </si>
  <si>
    <t>783306801</t>
  </si>
  <si>
    <t>Odstranění nátěru ze zámečnických konstrukcí obroušením</t>
  </si>
  <si>
    <t>-300617537</t>
  </si>
  <si>
    <t>4,9*0,25*3</t>
  </si>
  <si>
    <t>83</t>
  </si>
  <si>
    <t>783314101</t>
  </si>
  <si>
    <t>Základní jednonásobný syntetický nátěr zámečnických konstrukcí</t>
  </si>
  <si>
    <t>-898702913</t>
  </si>
  <si>
    <t>84</t>
  </si>
  <si>
    <t>783315101</t>
  </si>
  <si>
    <t>Mezinátěr jednonásobný syntetický standardní zámečnických konstrukcí</t>
  </si>
  <si>
    <t>2128528192</t>
  </si>
  <si>
    <t>85</t>
  </si>
  <si>
    <t>783317101</t>
  </si>
  <si>
    <t>Krycí jednonásobný syntetický standardní nátěr zámečnických konstrukcí</t>
  </si>
  <si>
    <t>-656911811</t>
  </si>
  <si>
    <t>784</t>
  </si>
  <si>
    <t>Dokončovací práce - malby a tapety</t>
  </si>
  <si>
    <t>86</t>
  </si>
  <si>
    <t>784121001</t>
  </si>
  <si>
    <t>Oškrabání malby v mísnostech v do 3,80 m</t>
  </si>
  <si>
    <t>223034637</t>
  </si>
  <si>
    <t>Mezisoučet</t>
  </si>
  <si>
    <t>"1"(1,6+2,6)*2*2,6</t>
  </si>
  <si>
    <t>"2"(2,4+2,6)*2*0,6+4</t>
  </si>
  <si>
    <t>"3"(3,9+6,85+0,6)*2*2,6</t>
  </si>
  <si>
    <t>"4"(2,9+4,16)*2*2,6</t>
  </si>
  <si>
    <t>87</t>
  </si>
  <si>
    <t>784121011</t>
  </si>
  <si>
    <t>Rozmývání podkladu po oškrabání malby v místnostech v do 3,80 m</t>
  </si>
  <si>
    <t>-1416568186</t>
  </si>
  <si>
    <t>88</t>
  </si>
  <si>
    <t>784181101</t>
  </si>
  <si>
    <t>Základní akrylátová jednonásobná bezbarvá penetrace podkladu v místnostech v do 3,80 m</t>
  </si>
  <si>
    <t>1103646944</t>
  </si>
  <si>
    <t>89</t>
  </si>
  <si>
    <t>784221101</t>
  </si>
  <si>
    <t>Dvojnásobné bílé malby ze směsí za sucha dobře otěruvzdorných v místnostech do 3,80 m</t>
  </si>
  <si>
    <t>167389724</t>
  </si>
  <si>
    <t>VRN</t>
  </si>
  <si>
    <t>Vedlejší rozpočtové náklady</t>
  </si>
  <si>
    <t>VRN3</t>
  </si>
  <si>
    <t>Zařízení staveniště</t>
  </si>
  <si>
    <t>90</t>
  </si>
  <si>
    <t>030001000</t>
  </si>
  <si>
    <t>Zařízení staveniště 1%</t>
  </si>
  <si>
    <t>1024</t>
  </si>
  <si>
    <t>1580737813</t>
  </si>
  <si>
    <t>VRN6</t>
  </si>
  <si>
    <t>Územní vlivy</t>
  </si>
  <si>
    <t>91</t>
  </si>
  <si>
    <t>062002000</t>
  </si>
  <si>
    <t>Ztížené dopravní podmínky 3,2%</t>
  </si>
  <si>
    <t>-977954418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</si>
</sst>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8"/>
      <color rgb="FFFF0000"/>
      <name val="Arial CE"/>
      <charset val="1"/>
    </font>
    <font>
      <sz val="8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0000A8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218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Alignment="1" applyProtection="1">
      <protection locked="0"/>
    </xf>
    <xf numFmtId="4" fontId="26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167" fontId="31" fillId="0" borderId="0" xfId="0" applyNumberFormat="1" applyFont="1" applyAlignment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31" fillId="0" borderId="1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33" fillId="0" borderId="0" xfId="0" applyNumberFormat="1" applyFont="1" applyAlignment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3" fillId="0" borderId="18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14" xfId="0" applyFont="1" applyBorder="1" applyAlignment="1">
      <alignment vertical="center"/>
    </xf>
    <xf numFmtId="0" fontId="34" fillId="0" borderId="22" xfId="0" applyFont="1" applyBorder="1" applyAlignment="1" applyProtection="1">
      <alignment horizontal="left" vertical="center" wrapText="1"/>
      <protection locked="0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18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zoomScaleNormal="100" workbookViewId="0">
      <selection activeCellId="1" sqref="F140:F150 A1"/>
    </sheetView>
  </sheetViews>
  <sheetFormatPr defaultColWidth="8.5" defaultRowHeight="10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hidden="1" customWidth="1"/>
    <col min="44" max="44" width="13.625" customWidth="1"/>
    <col min="45" max="47" width="25.875" hidden="1" customWidth="1"/>
    <col min="48" max="49" width="21.625" hidden="1" customWidth="1"/>
    <col min="50" max="51" width="25" hidden="1" customWidth="1"/>
    <col min="52" max="52" width="21.625" hidden="1" customWidth="1"/>
    <col min="53" max="53" width="19.125" hidden="1" customWidth="1"/>
    <col min="54" max="54" width="25" hidden="1" customWidth="1"/>
    <col min="55" max="55" width="21.625" hidden="1" customWidth="1"/>
    <col min="56" max="56" width="19.125" hidden="1" customWidth="1"/>
    <col min="57" max="57" width="66.5" customWidth="1"/>
    <col min="71" max="91" width="9.37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7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.05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14</v>
      </c>
      <c r="BS5" s="16" t="s">
        <v>5</v>
      </c>
    </row>
    <row r="6" spans="1:74" ht="37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.05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.05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.05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55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.05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5</v>
      </c>
    </row>
    <row r="14" spans="1:74" ht="12.75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.05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2</v>
      </c>
    </row>
    <row r="17" spans="1:71" ht="18.55" customHeight="1">
      <c r="B17" s="19"/>
      <c r="E17" s="26" t="s">
        <v>30</v>
      </c>
      <c r="AK17" s="25" t="s">
        <v>26</v>
      </c>
      <c r="AN17" s="26"/>
      <c r="AR17" s="19"/>
      <c r="BE17" s="12"/>
      <c r="BS17" s="16" t="s">
        <v>31</v>
      </c>
    </row>
    <row r="18" spans="1:71" ht="6.95" customHeight="1">
      <c r="B18" s="19"/>
      <c r="AR18" s="19"/>
      <c r="BE18" s="12"/>
      <c r="BS18" s="16" t="s">
        <v>5</v>
      </c>
    </row>
    <row r="19" spans="1:71" ht="12.05" customHeight="1">
      <c r="B19" s="19"/>
      <c r="D19" s="25" t="s">
        <v>32</v>
      </c>
      <c r="AK19" s="25" t="s">
        <v>24</v>
      </c>
      <c r="AN19" s="26"/>
      <c r="AR19" s="19"/>
      <c r="BE19" s="12"/>
      <c r="BS19" s="16" t="s">
        <v>5</v>
      </c>
    </row>
    <row r="20" spans="1:71" ht="18.55" customHeight="1">
      <c r="B20" s="19"/>
      <c r="E20" s="26" t="s">
        <v>30</v>
      </c>
      <c r="AK20" s="25" t="s">
        <v>26</v>
      </c>
      <c r="AN20" s="26"/>
      <c r="AR20" s="19"/>
      <c r="BE20" s="12"/>
      <c r="BS20" s="16" t="s">
        <v>31</v>
      </c>
    </row>
    <row r="21" spans="1:71" ht="6.95" customHeight="1">
      <c r="B21" s="19"/>
      <c r="AR21" s="19"/>
      <c r="BE21" s="12"/>
    </row>
    <row r="22" spans="1:71" ht="12.05" customHeight="1">
      <c r="B22" s="19"/>
      <c r="D22" s="25" t="s">
        <v>33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35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36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37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38</v>
      </c>
      <c r="F29" s="25" t="s">
        <v>39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6"/>
      <c r="BE29" s="12"/>
    </row>
    <row r="30" spans="1:71" s="35" customFormat="1" ht="14.4" customHeight="1">
      <c r="B30" s="36"/>
      <c r="F30" s="25" t="s">
        <v>40</v>
      </c>
      <c r="L30" s="6">
        <v>0.15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6"/>
      <c r="BE30" s="12"/>
    </row>
    <row r="31" spans="1:71" s="35" customFormat="1" ht="14.4" hidden="1" customHeight="1">
      <c r="B31" s="36"/>
      <c r="F31" s="25" t="s">
        <v>41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" hidden="1" customHeight="1">
      <c r="B32" s="36"/>
      <c r="F32" s="25" t="s">
        <v>42</v>
      </c>
      <c r="L32" s="6">
        <v>0.15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" hidden="1" customHeight="1">
      <c r="B33" s="36"/>
      <c r="F33" s="25" t="s">
        <v>43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4" t="s">
        <v>46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2.75">
      <c r="A60" s="30"/>
      <c r="B60" s="31"/>
      <c r="C60" s="30"/>
      <c r="D60" s="4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49</v>
      </c>
      <c r="AI60" s="33"/>
      <c r="AJ60" s="33"/>
      <c r="AK60" s="33"/>
      <c r="AL60" s="33"/>
      <c r="AM60" s="44" t="s">
        <v>50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2.75">
      <c r="A64" s="30"/>
      <c r="B64" s="31"/>
      <c r="C64" s="30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2.75">
      <c r="A75" s="30"/>
      <c r="B75" s="31"/>
      <c r="C75" s="30"/>
      <c r="D75" s="4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49</v>
      </c>
      <c r="AI75" s="33"/>
      <c r="AJ75" s="33"/>
      <c r="AK75" s="33"/>
      <c r="AL75" s="33"/>
      <c r="AM75" s="44" t="s">
        <v>50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0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0" s="34" customFormat="1" ht="24.95" customHeight="1">
      <c r="A82" s="30"/>
      <c r="B82" s="31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50" customFormat="1" ht="12.05" customHeight="1">
      <c r="B84" s="51"/>
      <c r="C84" s="25" t="s">
        <v>12</v>
      </c>
      <c r="L84" s="50" t="str">
        <f>K5</f>
        <v>Jablonova22,43</v>
      </c>
      <c r="AR84" s="51"/>
    </row>
    <row r="85" spans="1:90" s="52" customFormat="1" ht="37" customHeight="1">
      <c r="B85" s="53"/>
      <c r="C85" s="54" t="s">
        <v>15</v>
      </c>
      <c r="L85" s="2" t="str">
        <f>K6</f>
        <v>Oprava bytu č.43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R85" s="53"/>
    </row>
    <row r="86" spans="1:90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34" customFormat="1" ht="12.05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Jabloňova 22-28,Brno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" t="str">
        <f>IF(AN8= "","",AN8)</f>
        <v>26. 5. 2022</v>
      </c>
      <c r="AN87" s="1"/>
      <c r="AO87" s="30"/>
      <c r="AP87" s="30"/>
      <c r="AQ87" s="30"/>
      <c r="AR87" s="31"/>
      <c r="BE87" s="30"/>
    </row>
    <row r="88" spans="1:90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34" customFormat="1" ht="15.1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>MMB,OSM,Husova 3, Brno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07" t="str">
        <f>IF(E17="","",E17)</f>
        <v>Radka Volková</v>
      </c>
      <c r="AN89" s="207"/>
      <c r="AO89" s="207"/>
      <c r="AP89" s="207"/>
      <c r="AQ89" s="30"/>
      <c r="AR89" s="31"/>
      <c r="AS89" s="208" t="s">
        <v>54</v>
      </c>
      <c r="AT89" s="20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0" s="34" customFormat="1" ht="15.1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07" t="str">
        <f>IF(E20="","",E20)</f>
        <v>Radka Volková</v>
      </c>
      <c r="AN90" s="207"/>
      <c r="AO90" s="207"/>
      <c r="AP90" s="207"/>
      <c r="AQ90" s="30"/>
      <c r="AR90" s="31"/>
      <c r="AS90" s="208"/>
      <c r="AT90" s="20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0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0" s="34" customFormat="1" ht="29.35" customHeight="1">
      <c r="A92" s="30"/>
      <c r="B92" s="31"/>
      <c r="C92" s="209" t="s">
        <v>55</v>
      </c>
      <c r="D92" s="209"/>
      <c r="E92" s="209"/>
      <c r="F92" s="209"/>
      <c r="G92" s="209"/>
      <c r="H92" s="60"/>
      <c r="I92" s="210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2"/>
      <c r="AP92" s="212"/>
      <c r="AQ92" s="61" t="s">
        <v>59</v>
      </c>
      <c r="AR92" s="31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0"/>
    </row>
    <row r="93" spans="1:90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0" s="68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3">
        <f>ROUND(AG95,2)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3</v>
      </c>
      <c r="BX94" s="77" t="s">
        <v>76</v>
      </c>
      <c r="CL94" s="77"/>
    </row>
    <row r="95" spans="1:90" s="87" customFormat="1" ht="24.8" customHeight="1">
      <c r="A95" s="78" t="s">
        <v>77</v>
      </c>
      <c r="B95" s="79"/>
      <c r="C95" s="80"/>
      <c r="D95" s="215" t="s">
        <v>13</v>
      </c>
      <c r="E95" s="215"/>
      <c r="F95" s="215"/>
      <c r="G95" s="215"/>
      <c r="H95" s="215"/>
      <c r="I95" s="81"/>
      <c r="J95" s="215" t="s">
        <v>16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6">
        <f>'Jablonova22,43 - Oprava b...'!J28</f>
        <v>0</v>
      </c>
      <c r="AH95" s="216"/>
      <c r="AI95" s="216"/>
      <c r="AJ95" s="216"/>
      <c r="AK95" s="216"/>
      <c r="AL95" s="216"/>
      <c r="AM95" s="216"/>
      <c r="AN95" s="216">
        <f>SUM(AG95,AT95)</f>
        <v>0</v>
      </c>
      <c r="AO95" s="216"/>
      <c r="AP95" s="216"/>
      <c r="AQ95" s="82" t="s">
        <v>78</v>
      </c>
      <c r="AR95" s="79"/>
      <c r="AS95" s="83">
        <v>0</v>
      </c>
      <c r="AT95" s="84">
        <f>ROUND(SUM(AV95:AW95),2)</f>
        <v>0</v>
      </c>
      <c r="AU95" s="85">
        <f>'Jablonova22,43 - Oprava b...'!P132</f>
        <v>0</v>
      </c>
      <c r="AV95" s="84">
        <f>'Jablonova22,43 - Oprava b...'!J31</f>
        <v>0</v>
      </c>
      <c r="AW95" s="84">
        <f>'Jablonova22,43 - Oprava b...'!J32</f>
        <v>0</v>
      </c>
      <c r="AX95" s="84">
        <f>'Jablonova22,43 - Oprava b...'!J33</f>
        <v>0</v>
      </c>
      <c r="AY95" s="84">
        <f>'Jablonova22,43 - Oprava b...'!J34</f>
        <v>0</v>
      </c>
      <c r="AZ95" s="84">
        <f>'Jablonova22,43 - Oprava b...'!F31</f>
        <v>0</v>
      </c>
      <c r="BA95" s="84">
        <f>'Jablonova22,43 - Oprava b...'!F32</f>
        <v>0</v>
      </c>
      <c r="BB95" s="84">
        <f>'Jablonova22,43 - Oprava b...'!F33</f>
        <v>0</v>
      </c>
      <c r="BC95" s="84">
        <f>'Jablonova22,43 - Oprava b...'!F34</f>
        <v>0</v>
      </c>
      <c r="BD95" s="86">
        <f>'Jablonova22,43 - Oprava b...'!F35</f>
        <v>0</v>
      </c>
      <c r="BT95" s="88" t="s">
        <v>79</v>
      </c>
      <c r="BU95" s="88" t="s">
        <v>80</v>
      </c>
      <c r="BV95" s="88" t="s">
        <v>75</v>
      </c>
      <c r="BW95" s="88" t="s">
        <v>3</v>
      </c>
      <c r="BX95" s="88" t="s">
        <v>76</v>
      </c>
      <c r="CL95" s="88"/>
    </row>
    <row r="96" spans="1:90" s="34" customFormat="1" ht="30.05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Jablonova22,43 - Oprava b...'!C2" display="/" xr:uid="{00000000-0004-0000-0000-000000000000}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1"/>
  <sheetViews>
    <sheetView showGridLines="0" topLeftCell="A129" zoomScaleNormal="100" workbookViewId="0">
      <selection activeCell="F140" sqref="F140:F150"/>
    </sheetView>
  </sheetViews>
  <sheetFormatPr defaultColWidth="8.5" defaultRowHeight="10"/>
  <cols>
    <col min="1" max="1" width="8.375" customWidth="1"/>
    <col min="2" max="2" width="1.125" customWidth="1"/>
    <col min="3" max="3" width="4.125" customWidth="1"/>
    <col min="4" max="4" width="4.375" customWidth="1"/>
    <col min="5" max="5" width="17.125" customWidth="1"/>
    <col min="6" max="6" width="50.875" customWidth="1"/>
    <col min="7" max="7" width="7.5" customWidth="1"/>
    <col min="8" max="8" width="14" customWidth="1"/>
    <col min="9" max="9" width="15.875" customWidth="1"/>
    <col min="10" max="11" width="22.375" customWidth="1"/>
    <col min="12" max="12" width="9.375" customWidth="1"/>
    <col min="13" max="13" width="10.875" hidden="1" customWidth="1"/>
    <col min="14" max="14" width="9.375" hidden="1" customWidth="1"/>
    <col min="15" max="20" width="14.1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 customWidth="1"/>
  </cols>
  <sheetData>
    <row r="2" spans="1:46" ht="37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ht="24.95" customHeight="1">
      <c r="B4" s="19"/>
      <c r="D4" s="20" t="s">
        <v>81</v>
      </c>
      <c r="L4" s="19"/>
      <c r="M4" s="89" t="s">
        <v>9</v>
      </c>
      <c r="AT4" s="16" t="s">
        <v>2</v>
      </c>
    </row>
    <row r="5" spans="1:46" ht="6.95" customHeight="1">
      <c r="B5" s="19"/>
      <c r="L5" s="19"/>
    </row>
    <row r="6" spans="1:46" s="34" customFormat="1" ht="12.05" customHeight="1">
      <c r="A6" s="30"/>
      <c r="B6" s="31"/>
      <c r="C6" s="30"/>
      <c r="D6" s="25" t="s">
        <v>15</v>
      </c>
      <c r="E6" s="30"/>
      <c r="F6" s="30"/>
      <c r="G6" s="30"/>
      <c r="H6" s="30"/>
      <c r="I6" s="30"/>
      <c r="J6" s="30"/>
      <c r="K6" s="30"/>
      <c r="L6" s="41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34" customFormat="1" ht="16.5" customHeight="1">
      <c r="A7" s="30"/>
      <c r="B7" s="31"/>
      <c r="C7" s="30"/>
      <c r="D7" s="30"/>
      <c r="E7" s="2" t="s">
        <v>16</v>
      </c>
      <c r="F7" s="2"/>
      <c r="G7" s="2"/>
      <c r="H7" s="2"/>
      <c r="I7" s="30"/>
      <c r="J7" s="30"/>
      <c r="K7" s="30"/>
      <c r="L7" s="41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34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2.05" customHeight="1">
      <c r="A9" s="30"/>
      <c r="B9" s="31"/>
      <c r="C9" s="30"/>
      <c r="D9" s="25" t="s">
        <v>17</v>
      </c>
      <c r="E9" s="30"/>
      <c r="F9" s="26"/>
      <c r="G9" s="30"/>
      <c r="H9" s="30"/>
      <c r="I9" s="25" t="s">
        <v>18</v>
      </c>
      <c r="J9" s="26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 ht="12.05" customHeight="1">
      <c r="A10" s="30"/>
      <c r="B10" s="31"/>
      <c r="C10" s="30"/>
      <c r="D10" s="25" t="s">
        <v>19</v>
      </c>
      <c r="E10" s="30"/>
      <c r="F10" s="26" t="s">
        <v>20</v>
      </c>
      <c r="G10" s="30"/>
      <c r="H10" s="30"/>
      <c r="I10" s="25" t="s">
        <v>21</v>
      </c>
      <c r="J10" s="90" t="str">
        <f>'Rekapitulace stavby'!AN8</f>
        <v>26. 5. 2022</v>
      </c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.05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6"/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8" customHeight="1">
      <c r="A13" s="30"/>
      <c r="B13" s="31"/>
      <c r="C13" s="30"/>
      <c r="D13" s="30"/>
      <c r="E13" s="26" t="s">
        <v>25</v>
      </c>
      <c r="F13" s="30"/>
      <c r="G13" s="30"/>
      <c r="H13" s="30"/>
      <c r="I13" s="25" t="s">
        <v>26</v>
      </c>
      <c r="J13" s="26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2.05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7" t="str">
        <f>'Rekapitulace stavby'!AN13</f>
        <v>Vyplň údaj</v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18" customHeight="1">
      <c r="A16" s="30"/>
      <c r="B16" s="31"/>
      <c r="C16" s="30"/>
      <c r="D16" s="30"/>
      <c r="E16" s="217" t="str">
        <f>'Rekapitulace stavby'!E14</f>
        <v>Vyplň údaj</v>
      </c>
      <c r="F16" s="217"/>
      <c r="G16" s="217"/>
      <c r="H16" s="217"/>
      <c r="I16" s="25" t="s">
        <v>26</v>
      </c>
      <c r="J16" s="27" t="str">
        <f>'Rekapitulace stavby'!AN14</f>
        <v>Vyplň údaj</v>
      </c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2.05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6"/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18" customHeight="1">
      <c r="A19" s="30"/>
      <c r="B19" s="31"/>
      <c r="C19" s="30"/>
      <c r="D19" s="30"/>
      <c r="E19" s="26" t="s">
        <v>30</v>
      </c>
      <c r="F19" s="30"/>
      <c r="G19" s="30"/>
      <c r="H19" s="30"/>
      <c r="I19" s="25" t="s">
        <v>26</v>
      </c>
      <c r="J19" s="26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2.05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24</v>
      </c>
      <c r="J21" s="26"/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18" customHeight="1">
      <c r="A22" s="30"/>
      <c r="B22" s="31"/>
      <c r="C22" s="30"/>
      <c r="D22" s="30"/>
      <c r="E22" s="26" t="s">
        <v>30</v>
      </c>
      <c r="F22" s="30"/>
      <c r="G22" s="30"/>
      <c r="H22" s="30"/>
      <c r="I22" s="25" t="s">
        <v>26</v>
      </c>
      <c r="J22" s="26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2.05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94" customFormat="1" ht="16.5" customHeight="1">
      <c r="A25" s="91"/>
      <c r="B25" s="92"/>
      <c r="C25" s="91"/>
      <c r="D25" s="91"/>
      <c r="E25" s="9"/>
      <c r="F25" s="9"/>
      <c r="G25" s="9"/>
      <c r="H25" s="9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34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6.95" customHeight="1">
      <c r="A27" s="30"/>
      <c r="B27" s="31"/>
      <c r="C27" s="30"/>
      <c r="D27" s="66"/>
      <c r="E27" s="66"/>
      <c r="F27" s="66"/>
      <c r="G27" s="66"/>
      <c r="H27" s="66"/>
      <c r="I27" s="66"/>
      <c r="J27" s="66"/>
      <c r="K27" s="66"/>
      <c r="L27" s="4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25.5" customHeight="1">
      <c r="A28" s="30"/>
      <c r="B28" s="31"/>
      <c r="C28" s="30"/>
      <c r="D28" s="95" t="s">
        <v>34</v>
      </c>
      <c r="E28" s="30"/>
      <c r="F28" s="30"/>
      <c r="G28" s="30"/>
      <c r="H28" s="30"/>
      <c r="I28" s="30"/>
      <c r="J28" s="96">
        <f>ROUND(J132, 2)</f>
        <v>0</v>
      </c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66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14.4" customHeight="1">
      <c r="A30" s="30"/>
      <c r="B30" s="31"/>
      <c r="C30" s="30"/>
      <c r="D30" s="30"/>
      <c r="E30" s="30"/>
      <c r="F30" s="97" t="s">
        <v>36</v>
      </c>
      <c r="G30" s="30"/>
      <c r="H30" s="30"/>
      <c r="I30" s="97" t="s">
        <v>35</v>
      </c>
      <c r="J30" s="97" t="s">
        <v>37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14.4" customHeight="1">
      <c r="A31" s="30"/>
      <c r="B31" s="31"/>
      <c r="C31" s="30"/>
      <c r="D31" s="98" t="s">
        <v>38</v>
      </c>
      <c r="E31" s="25" t="s">
        <v>39</v>
      </c>
      <c r="F31" s="99">
        <f>ROUND((SUM(BE132:BE290)),  2)</f>
        <v>0</v>
      </c>
      <c r="G31" s="30"/>
      <c r="H31" s="30"/>
      <c r="I31" s="100">
        <v>0.21</v>
      </c>
      <c r="J31" s="99">
        <f>ROUND(((SUM(BE132:BE290))*I31),  2)</f>
        <v>0</v>
      </c>
      <c r="K31" s="30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25" t="s">
        <v>40</v>
      </c>
      <c r="F32" s="99">
        <f>ROUND((SUM(BF132:BF290)),  2)</f>
        <v>0</v>
      </c>
      <c r="G32" s="30"/>
      <c r="H32" s="30"/>
      <c r="I32" s="100">
        <v>0.15</v>
      </c>
      <c r="J32" s="99">
        <f>ROUND(((SUM(BF132:BF290))*I32),  2)</f>
        <v>0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hidden="1" customHeight="1">
      <c r="A33" s="30"/>
      <c r="B33" s="31"/>
      <c r="C33" s="30"/>
      <c r="D33" s="30"/>
      <c r="E33" s="25" t="s">
        <v>41</v>
      </c>
      <c r="F33" s="99">
        <f>ROUND((SUM(BG132:BG290)),  2)</f>
        <v>0</v>
      </c>
      <c r="G33" s="30"/>
      <c r="H33" s="30"/>
      <c r="I33" s="100">
        <v>0.21</v>
      </c>
      <c r="J33" s="99">
        <f>0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hidden="1" customHeight="1">
      <c r="A34" s="30"/>
      <c r="B34" s="31"/>
      <c r="C34" s="30"/>
      <c r="D34" s="30"/>
      <c r="E34" s="25" t="s">
        <v>42</v>
      </c>
      <c r="F34" s="99">
        <f>ROUND((SUM(BH132:BH290)),  2)</f>
        <v>0</v>
      </c>
      <c r="G34" s="30"/>
      <c r="H34" s="30"/>
      <c r="I34" s="100">
        <v>0.15</v>
      </c>
      <c r="J34" s="99">
        <f>0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43</v>
      </c>
      <c r="F35" s="99">
        <f>ROUND((SUM(BI132:BI290)),  2)</f>
        <v>0</v>
      </c>
      <c r="G35" s="30"/>
      <c r="H35" s="30"/>
      <c r="I35" s="100">
        <v>0</v>
      </c>
      <c r="J35" s="99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25.5" customHeight="1">
      <c r="A37" s="30"/>
      <c r="B37" s="31"/>
      <c r="C37" s="101"/>
      <c r="D37" s="102" t="s">
        <v>44</v>
      </c>
      <c r="E37" s="60"/>
      <c r="F37" s="60"/>
      <c r="G37" s="103" t="s">
        <v>45</v>
      </c>
      <c r="H37" s="104" t="s">
        <v>46</v>
      </c>
      <c r="I37" s="60"/>
      <c r="J37" s="105">
        <f>SUM(J28:J35)</f>
        <v>0</v>
      </c>
      <c r="K37" s="106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ht="14.4" customHeight="1">
      <c r="B39" s="19"/>
      <c r="L39" s="19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ht="14.4" customHeight="1">
      <c r="B47" s="19"/>
      <c r="L47" s="19"/>
    </row>
    <row r="48" spans="1:31" ht="14.4" customHeight="1">
      <c r="B48" s="19"/>
      <c r="L48" s="19"/>
    </row>
    <row r="49" spans="1:31" ht="14.4" customHeight="1">
      <c r="B49" s="19"/>
      <c r="L49" s="19"/>
    </row>
    <row r="50" spans="1:31" s="34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34" customFormat="1" ht="12.75">
      <c r="A61" s="30"/>
      <c r="B61" s="31"/>
      <c r="C61" s="30"/>
      <c r="D61" s="44" t="s">
        <v>49</v>
      </c>
      <c r="E61" s="33"/>
      <c r="F61" s="107" t="s">
        <v>50</v>
      </c>
      <c r="G61" s="44" t="s">
        <v>49</v>
      </c>
      <c r="H61" s="33"/>
      <c r="I61" s="33"/>
      <c r="J61" s="108" t="s">
        <v>50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34" customFormat="1" ht="12.75">
      <c r="A65" s="30"/>
      <c r="B65" s="31"/>
      <c r="C65" s="30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34" customFormat="1" ht="12.75">
      <c r="A76" s="30"/>
      <c r="B76" s="31"/>
      <c r="C76" s="30"/>
      <c r="D76" s="44" t="s">
        <v>49</v>
      </c>
      <c r="E76" s="33"/>
      <c r="F76" s="107" t="s">
        <v>50</v>
      </c>
      <c r="G76" s="44" t="s">
        <v>49</v>
      </c>
      <c r="H76" s="33"/>
      <c r="I76" s="33"/>
      <c r="J76" s="108" t="s">
        <v>50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customHeight="1">
      <c r="A82" s="30"/>
      <c r="B82" s="31"/>
      <c r="C82" s="20" t="s">
        <v>82</v>
      </c>
      <c r="D82" s="30"/>
      <c r="E82" s="30"/>
      <c r="F82" s="30"/>
      <c r="G82" s="30"/>
      <c r="H82" s="30"/>
      <c r="I82" s="30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.05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6.5" customHeight="1">
      <c r="A85" s="30"/>
      <c r="B85" s="31"/>
      <c r="C85" s="30"/>
      <c r="D85" s="30"/>
      <c r="E85" s="2" t="str">
        <f>E7</f>
        <v>Oprava bytu č.43</v>
      </c>
      <c r="F85" s="2"/>
      <c r="G85" s="2"/>
      <c r="H85" s="2"/>
      <c r="I85" s="30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2.05" customHeight="1">
      <c r="A87" s="30"/>
      <c r="B87" s="31"/>
      <c r="C87" s="25" t="s">
        <v>19</v>
      </c>
      <c r="D87" s="30"/>
      <c r="E87" s="30"/>
      <c r="F87" s="26" t="str">
        <f>F10</f>
        <v>Jabloňova 22-28,Brno</v>
      </c>
      <c r="G87" s="30"/>
      <c r="H87" s="30"/>
      <c r="I87" s="25" t="s">
        <v>21</v>
      </c>
      <c r="J87" s="90" t="str">
        <f>IF(J10="","",J10)</f>
        <v>26. 5. 2022</v>
      </c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5.1" customHeight="1">
      <c r="A89" s="30"/>
      <c r="B89" s="31"/>
      <c r="C89" s="25" t="s">
        <v>23</v>
      </c>
      <c r="D89" s="30"/>
      <c r="E89" s="30"/>
      <c r="F89" s="26" t="str">
        <f>E13</f>
        <v>MMB,OSM,Husova 3, Brno</v>
      </c>
      <c r="G89" s="30"/>
      <c r="H89" s="30"/>
      <c r="I89" s="25" t="s">
        <v>29</v>
      </c>
      <c r="J89" s="109" t="str">
        <f>E19</f>
        <v>Radka Volková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5.1" customHeight="1">
      <c r="A90" s="30"/>
      <c r="B90" s="31"/>
      <c r="C90" s="25" t="s">
        <v>27</v>
      </c>
      <c r="D90" s="30"/>
      <c r="E90" s="30"/>
      <c r="F90" s="26" t="str">
        <f>IF(E16="","",E16)</f>
        <v>Vyplň údaj</v>
      </c>
      <c r="G90" s="30"/>
      <c r="H90" s="30"/>
      <c r="I90" s="25" t="s">
        <v>32</v>
      </c>
      <c r="J90" s="109" t="str">
        <f>E22</f>
        <v>Radka Volková</v>
      </c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0.2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29.35" customHeight="1">
      <c r="A92" s="30"/>
      <c r="B92" s="31"/>
      <c r="C92" s="110" t="s">
        <v>83</v>
      </c>
      <c r="D92" s="101"/>
      <c r="E92" s="101"/>
      <c r="F92" s="101"/>
      <c r="G92" s="101"/>
      <c r="H92" s="101"/>
      <c r="I92" s="101"/>
      <c r="J92" s="111" t="s">
        <v>84</v>
      </c>
      <c r="K92" s="101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2.85" customHeight="1">
      <c r="A94" s="30"/>
      <c r="B94" s="31"/>
      <c r="C94" s="112" t="s">
        <v>85</v>
      </c>
      <c r="D94" s="30"/>
      <c r="E94" s="30"/>
      <c r="F94" s="30"/>
      <c r="G94" s="30"/>
      <c r="H94" s="30"/>
      <c r="I94" s="30"/>
      <c r="J94" s="96">
        <f>J132</f>
        <v>0</v>
      </c>
      <c r="K94" s="30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6" t="s">
        <v>86</v>
      </c>
    </row>
    <row r="95" spans="1:47" s="113" customFormat="1" ht="24.95" customHeight="1">
      <c r="B95" s="114"/>
      <c r="D95" s="115" t="s">
        <v>87</v>
      </c>
      <c r="E95" s="116"/>
      <c r="F95" s="116"/>
      <c r="G95" s="116"/>
      <c r="H95" s="116"/>
      <c r="I95" s="116"/>
      <c r="J95" s="117">
        <f>J133</f>
        <v>0</v>
      </c>
      <c r="L95" s="114"/>
    </row>
    <row r="96" spans="1:47" s="118" customFormat="1" ht="19.95" customHeight="1">
      <c r="B96" s="119"/>
      <c r="D96" s="120" t="s">
        <v>88</v>
      </c>
      <c r="E96" s="121"/>
      <c r="F96" s="121"/>
      <c r="G96" s="121"/>
      <c r="H96" s="121"/>
      <c r="I96" s="121"/>
      <c r="J96" s="122">
        <f>J134</f>
        <v>0</v>
      </c>
      <c r="L96" s="119"/>
    </row>
    <row r="97" spans="2:12" s="118" customFormat="1" ht="19.95" customHeight="1">
      <c r="B97" s="119"/>
      <c r="D97" s="120" t="s">
        <v>89</v>
      </c>
      <c r="E97" s="121"/>
      <c r="F97" s="121"/>
      <c r="G97" s="121"/>
      <c r="H97" s="121"/>
      <c r="I97" s="121"/>
      <c r="J97" s="122">
        <f>J136</f>
        <v>0</v>
      </c>
      <c r="L97" s="119"/>
    </row>
    <row r="98" spans="2:12" s="118" customFormat="1" ht="19.95" customHeight="1">
      <c r="B98" s="119"/>
      <c r="D98" s="120" t="s">
        <v>90</v>
      </c>
      <c r="E98" s="121"/>
      <c r="F98" s="121"/>
      <c r="G98" s="121"/>
      <c r="H98" s="121"/>
      <c r="I98" s="121"/>
      <c r="J98" s="122">
        <f>J155</f>
        <v>0</v>
      </c>
      <c r="L98" s="119"/>
    </row>
    <row r="99" spans="2:12" s="118" customFormat="1" ht="19.95" customHeight="1">
      <c r="B99" s="119"/>
      <c r="D99" s="120" t="s">
        <v>91</v>
      </c>
      <c r="E99" s="121"/>
      <c r="F99" s="121"/>
      <c r="G99" s="121"/>
      <c r="H99" s="121"/>
      <c r="I99" s="121"/>
      <c r="J99" s="122">
        <f>J174</f>
        <v>0</v>
      </c>
      <c r="L99" s="119"/>
    </row>
    <row r="100" spans="2:12" s="118" customFormat="1" ht="19.95" customHeight="1">
      <c r="B100" s="119"/>
      <c r="D100" s="120" t="s">
        <v>92</v>
      </c>
      <c r="E100" s="121"/>
      <c r="F100" s="121"/>
      <c r="G100" s="121"/>
      <c r="H100" s="121"/>
      <c r="I100" s="121"/>
      <c r="J100" s="122">
        <f>J180</f>
        <v>0</v>
      </c>
      <c r="L100" s="119"/>
    </row>
    <row r="101" spans="2:12" s="113" customFormat="1" ht="24.95" customHeight="1">
      <c r="B101" s="114"/>
      <c r="D101" s="115" t="s">
        <v>93</v>
      </c>
      <c r="E101" s="116"/>
      <c r="F101" s="116"/>
      <c r="G101" s="116"/>
      <c r="H101" s="116"/>
      <c r="I101" s="116"/>
      <c r="J101" s="117">
        <f>J182</f>
        <v>0</v>
      </c>
      <c r="L101" s="114"/>
    </row>
    <row r="102" spans="2:12" s="118" customFormat="1" ht="19.95" customHeight="1">
      <c r="B102" s="119"/>
      <c r="D102" s="120" t="s">
        <v>94</v>
      </c>
      <c r="E102" s="121"/>
      <c r="F102" s="121"/>
      <c r="G102" s="121"/>
      <c r="H102" s="121"/>
      <c r="I102" s="121"/>
      <c r="J102" s="122">
        <f>J183</f>
        <v>0</v>
      </c>
      <c r="L102" s="119"/>
    </row>
    <row r="103" spans="2:12" s="118" customFormat="1" ht="19.95" customHeight="1">
      <c r="B103" s="119"/>
      <c r="D103" s="120" t="s">
        <v>95</v>
      </c>
      <c r="E103" s="121"/>
      <c r="F103" s="121"/>
      <c r="G103" s="121"/>
      <c r="H103" s="121"/>
      <c r="I103" s="121"/>
      <c r="J103" s="122">
        <f>J186</f>
        <v>0</v>
      </c>
      <c r="L103" s="119"/>
    </row>
    <row r="104" spans="2:12" s="118" customFormat="1" ht="19.95" customHeight="1">
      <c r="B104" s="119"/>
      <c r="D104" s="120" t="s">
        <v>96</v>
      </c>
      <c r="E104" s="121"/>
      <c r="F104" s="121"/>
      <c r="G104" s="121"/>
      <c r="H104" s="121"/>
      <c r="I104" s="121"/>
      <c r="J104" s="122">
        <f>J197</f>
        <v>0</v>
      </c>
      <c r="L104" s="119"/>
    </row>
    <row r="105" spans="2:12" s="118" customFormat="1" ht="19.95" customHeight="1">
      <c r="B105" s="119"/>
      <c r="D105" s="120" t="s">
        <v>97</v>
      </c>
      <c r="E105" s="121"/>
      <c r="F105" s="121"/>
      <c r="G105" s="121"/>
      <c r="H105" s="121"/>
      <c r="I105" s="121"/>
      <c r="J105" s="122">
        <f>J200</f>
        <v>0</v>
      </c>
      <c r="L105" s="119"/>
    </row>
    <row r="106" spans="2:12" s="118" customFormat="1" ht="19.95" customHeight="1">
      <c r="B106" s="119"/>
      <c r="D106" s="120" t="s">
        <v>98</v>
      </c>
      <c r="E106" s="121"/>
      <c r="F106" s="121"/>
      <c r="G106" s="121"/>
      <c r="H106" s="121"/>
      <c r="I106" s="121"/>
      <c r="J106" s="122">
        <f>J211</f>
        <v>0</v>
      </c>
      <c r="L106" s="119"/>
    </row>
    <row r="107" spans="2:12" s="118" customFormat="1" ht="19.95" customHeight="1">
      <c r="B107" s="119"/>
      <c r="D107" s="120" t="s">
        <v>99</v>
      </c>
      <c r="E107" s="121"/>
      <c r="F107" s="121"/>
      <c r="G107" s="121"/>
      <c r="H107" s="121"/>
      <c r="I107" s="121"/>
      <c r="J107" s="122">
        <f>J227</f>
        <v>0</v>
      </c>
      <c r="L107" s="119"/>
    </row>
    <row r="108" spans="2:12" s="118" customFormat="1" ht="19.95" customHeight="1">
      <c r="B108" s="119"/>
      <c r="D108" s="120" t="s">
        <v>100</v>
      </c>
      <c r="E108" s="121"/>
      <c r="F108" s="121"/>
      <c r="G108" s="121"/>
      <c r="H108" s="121"/>
      <c r="I108" s="121"/>
      <c r="J108" s="122">
        <f>J232</f>
        <v>0</v>
      </c>
      <c r="L108" s="119"/>
    </row>
    <row r="109" spans="2:12" s="118" customFormat="1" ht="19.95" customHeight="1">
      <c r="B109" s="119"/>
      <c r="D109" s="120" t="s">
        <v>101</v>
      </c>
      <c r="E109" s="121"/>
      <c r="F109" s="121"/>
      <c r="G109" s="121"/>
      <c r="H109" s="121"/>
      <c r="I109" s="121"/>
      <c r="J109" s="122">
        <f>J242</f>
        <v>0</v>
      </c>
      <c r="L109" s="119"/>
    </row>
    <row r="110" spans="2:12" s="118" customFormat="1" ht="19.95" customHeight="1">
      <c r="B110" s="119"/>
      <c r="D110" s="120" t="s">
        <v>102</v>
      </c>
      <c r="E110" s="121"/>
      <c r="F110" s="121"/>
      <c r="G110" s="121"/>
      <c r="H110" s="121"/>
      <c r="I110" s="121"/>
      <c r="J110" s="122">
        <f>J260</f>
        <v>0</v>
      </c>
      <c r="L110" s="119"/>
    </row>
    <row r="111" spans="2:12" s="118" customFormat="1" ht="19.95" customHeight="1">
      <c r="B111" s="119"/>
      <c r="D111" s="120" t="s">
        <v>103</v>
      </c>
      <c r="E111" s="121"/>
      <c r="F111" s="121"/>
      <c r="G111" s="121"/>
      <c r="H111" s="121"/>
      <c r="I111" s="121"/>
      <c r="J111" s="122">
        <f>J267</f>
        <v>0</v>
      </c>
      <c r="L111" s="119"/>
    </row>
    <row r="112" spans="2:12" s="113" customFormat="1" ht="24.95" customHeight="1">
      <c r="B112" s="114"/>
      <c r="D112" s="115" t="s">
        <v>104</v>
      </c>
      <c r="E112" s="116"/>
      <c r="F112" s="116"/>
      <c r="G112" s="116"/>
      <c r="H112" s="116"/>
      <c r="I112" s="116"/>
      <c r="J112" s="117">
        <f>J286</f>
        <v>0</v>
      </c>
      <c r="L112" s="114"/>
    </row>
    <row r="113" spans="1:31" s="118" customFormat="1" ht="19.95" customHeight="1">
      <c r="B113" s="119"/>
      <c r="D113" s="120" t="s">
        <v>105</v>
      </c>
      <c r="E113" s="121"/>
      <c r="F113" s="121"/>
      <c r="G113" s="121"/>
      <c r="H113" s="121"/>
      <c r="I113" s="121"/>
      <c r="J113" s="122">
        <f>J287</f>
        <v>0</v>
      </c>
      <c r="L113" s="119"/>
    </row>
    <row r="114" spans="1:31" s="118" customFormat="1" ht="19.95" customHeight="1">
      <c r="B114" s="119"/>
      <c r="D114" s="120" t="s">
        <v>106</v>
      </c>
      <c r="E114" s="121"/>
      <c r="F114" s="121"/>
      <c r="G114" s="121"/>
      <c r="H114" s="121"/>
      <c r="I114" s="121"/>
      <c r="J114" s="122">
        <f>J289</f>
        <v>0</v>
      </c>
      <c r="L114" s="119"/>
    </row>
    <row r="115" spans="1:31" s="34" customFormat="1" ht="21.9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34" customFormat="1" ht="6.95" customHeight="1">
      <c r="A116" s="30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20" spans="1:31" s="34" customFormat="1" ht="6.95" customHeight="1">
      <c r="A120" s="30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34" customFormat="1" ht="24.95" customHeight="1">
      <c r="A121" s="30"/>
      <c r="B121" s="31"/>
      <c r="C121" s="20" t="s">
        <v>107</v>
      </c>
      <c r="D121" s="30"/>
      <c r="E121" s="30"/>
      <c r="F121" s="30"/>
      <c r="G121" s="30"/>
      <c r="H121" s="30"/>
      <c r="I121" s="30"/>
      <c r="J121" s="30"/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34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34" customFormat="1" ht="12.05" customHeight="1">
      <c r="A123" s="30"/>
      <c r="B123" s="31"/>
      <c r="C123" s="25" t="s">
        <v>15</v>
      </c>
      <c r="D123" s="30"/>
      <c r="E123" s="30"/>
      <c r="F123" s="30"/>
      <c r="G123" s="30"/>
      <c r="H123" s="30"/>
      <c r="I123" s="30"/>
      <c r="J123" s="30"/>
      <c r="K123" s="30"/>
      <c r="L123" s="4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34" customFormat="1" ht="16.5" customHeight="1">
      <c r="A124" s="30"/>
      <c r="B124" s="31"/>
      <c r="C124" s="30"/>
      <c r="D124" s="30"/>
      <c r="E124" s="2" t="str">
        <f>E7</f>
        <v>Oprava bytu č.43</v>
      </c>
      <c r="F124" s="2"/>
      <c r="G124" s="2"/>
      <c r="H124" s="2"/>
      <c r="I124" s="30"/>
      <c r="J124" s="30"/>
      <c r="K124" s="30"/>
      <c r="L124" s="41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34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1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34" customFormat="1" ht="12.05" customHeight="1">
      <c r="A126" s="30"/>
      <c r="B126" s="31"/>
      <c r="C126" s="25" t="s">
        <v>19</v>
      </c>
      <c r="D126" s="30"/>
      <c r="E126" s="30"/>
      <c r="F126" s="26" t="str">
        <f>F10</f>
        <v>Jabloňova 22-28,Brno</v>
      </c>
      <c r="G126" s="30"/>
      <c r="H126" s="30"/>
      <c r="I126" s="25" t="s">
        <v>21</v>
      </c>
      <c r="J126" s="90" t="str">
        <f>IF(J10="","",J10)</f>
        <v>26. 5. 2022</v>
      </c>
      <c r="K126" s="30"/>
      <c r="L126" s="41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34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1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34" customFormat="1" ht="15.1" customHeight="1">
      <c r="A128" s="30"/>
      <c r="B128" s="31"/>
      <c r="C128" s="25" t="s">
        <v>23</v>
      </c>
      <c r="D128" s="30"/>
      <c r="E128" s="30"/>
      <c r="F128" s="26" t="str">
        <f>E13</f>
        <v>MMB,OSM,Husova 3, Brno</v>
      </c>
      <c r="G128" s="30"/>
      <c r="H128" s="30"/>
      <c r="I128" s="25" t="s">
        <v>29</v>
      </c>
      <c r="J128" s="109" t="str">
        <f>E19</f>
        <v>Radka Volková</v>
      </c>
      <c r="K128" s="30"/>
      <c r="L128" s="41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34" customFormat="1" ht="15.1" customHeight="1">
      <c r="A129" s="30"/>
      <c r="B129" s="31"/>
      <c r="C129" s="25" t="s">
        <v>27</v>
      </c>
      <c r="D129" s="30"/>
      <c r="E129" s="30"/>
      <c r="F129" s="26" t="str">
        <f>IF(E16="","",E16)</f>
        <v>Vyplň údaj</v>
      </c>
      <c r="G129" s="30"/>
      <c r="H129" s="30"/>
      <c r="I129" s="25" t="s">
        <v>32</v>
      </c>
      <c r="J129" s="109" t="str">
        <f>E22</f>
        <v>Radka Volková</v>
      </c>
      <c r="K129" s="30"/>
      <c r="L129" s="41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34" customFormat="1" ht="10.2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1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29" customFormat="1" ht="29.35" customHeight="1">
      <c r="A131" s="123"/>
      <c r="B131" s="124"/>
      <c r="C131" s="125" t="s">
        <v>108</v>
      </c>
      <c r="D131" s="126" t="s">
        <v>59</v>
      </c>
      <c r="E131" s="126" t="s">
        <v>55</v>
      </c>
      <c r="F131" s="126" t="s">
        <v>56</v>
      </c>
      <c r="G131" s="126" t="s">
        <v>109</v>
      </c>
      <c r="H131" s="126" t="s">
        <v>110</v>
      </c>
      <c r="I131" s="126" t="s">
        <v>111</v>
      </c>
      <c r="J131" s="126" t="s">
        <v>84</v>
      </c>
      <c r="K131" s="127" t="s">
        <v>112</v>
      </c>
      <c r="L131" s="128"/>
      <c r="M131" s="62"/>
      <c r="N131" s="63" t="s">
        <v>38</v>
      </c>
      <c r="O131" s="63" t="s">
        <v>113</v>
      </c>
      <c r="P131" s="63" t="s">
        <v>114</v>
      </c>
      <c r="Q131" s="63" t="s">
        <v>115</v>
      </c>
      <c r="R131" s="63" t="s">
        <v>116</v>
      </c>
      <c r="S131" s="63" t="s">
        <v>117</v>
      </c>
      <c r="T131" s="64" t="s">
        <v>118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34" customFormat="1" ht="22.85" customHeight="1">
      <c r="A132" s="30"/>
      <c r="B132" s="31"/>
      <c r="C132" s="70" t="s">
        <v>119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5"/>
      <c r="N132" s="56"/>
      <c r="O132" s="66"/>
      <c r="P132" s="131">
        <f>P133+P182+P286</f>
        <v>0</v>
      </c>
      <c r="Q132" s="66"/>
      <c r="R132" s="131">
        <f>R133+R182+R286</f>
        <v>1.2406717399999998</v>
      </c>
      <c r="S132" s="66"/>
      <c r="T132" s="132">
        <f>T133+T182+T286</f>
        <v>2.2161998199999999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6" t="s">
        <v>73</v>
      </c>
      <c r="AU132" s="16" t="s">
        <v>86</v>
      </c>
      <c r="BK132" s="133">
        <f>BK133+BK182+BK286</f>
        <v>0</v>
      </c>
    </row>
    <row r="133" spans="1:65" s="134" customFormat="1" ht="25.9" customHeight="1">
      <c r="B133" s="135"/>
      <c r="D133" s="136" t="s">
        <v>73</v>
      </c>
      <c r="E133" s="137" t="s">
        <v>120</v>
      </c>
      <c r="F133" s="137" t="s">
        <v>121</v>
      </c>
      <c r="I133" s="138"/>
      <c r="J133" s="139">
        <f>BK133</f>
        <v>0</v>
      </c>
      <c r="L133" s="135"/>
      <c r="M133" s="140"/>
      <c r="N133" s="141"/>
      <c r="O133" s="141"/>
      <c r="P133" s="142">
        <f>P134+P136+P155+P174+P180</f>
        <v>0</v>
      </c>
      <c r="Q133" s="141"/>
      <c r="R133" s="142">
        <f>R134+R136+R155+R174+R180</f>
        <v>0.57181654000000004</v>
      </c>
      <c r="S133" s="141"/>
      <c r="T133" s="143">
        <f>T134+T136+T155+T174+T180</f>
        <v>1.7955209999999999</v>
      </c>
      <c r="AR133" s="136" t="s">
        <v>79</v>
      </c>
      <c r="AT133" s="144" t="s">
        <v>73</v>
      </c>
      <c r="AU133" s="144" t="s">
        <v>74</v>
      </c>
      <c r="AY133" s="136" t="s">
        <v>122</v>
      </c>
      <c r="BK133" s="145">
        <f>BK134+BK136+BK155+BK174+BK180</f>
        <v>0</v>
      </c>
    </row>
    <row r="134" spans="1:65" s="134" customFormat="1" ht="22.85" customHeight="1">
      <c r="B134" s="135"/>
      <c r="D134" s="136" t="s">
        <v>73</v>
      </c>
      <c r="E134" s="146" t="s">
        <v>79</v>
      </c>
      <c r="F134" s="146" t="s">
        <v>123</v>
      </c>
      <c r="I134" s="138"/>
      <c r="J134" s="147">
        <f>BK134</f>
        <v>0</v>
      </c>
      <c r="L134" s="135"/>
      <c r="M134" s="140"/>
      <c r="N134" s="141"/>
      <c r="O134" s="141"/>
      <c r="P134" s="142">
        <f>P135</f>
        <v>0</v>
      </c>
      <c r="Q134" s="141"/>
      <c r="R134" s="142">
        <f>R135</f>
        <v>0</v>
      </c>
      <c r="S134" s="141"/>
      <c r="T134" s="143">
        <f>T135</f>
        <v>0</v>
      </c>
      <c r="AR134" s="136" t="s">
        <v>79</v>
      </c>
      <c r="AT134" s="144" t="s">
        <v>73</v>
      </c>
      <c r="AU134" s="144" t="s">
        <v>79</v>
      </c>
      <c r="AY134" s="136" t="s">
        <v>122</v>
      </c>
      <c r="BK134" s="145">
        <f>BK135</f>
        <v>0</v>
      </c>
    </row>
    <row r="135" spans="1:65" s="34" customFormat="1" ht="16.5" customHeight="1">
      <c r="A135" s="30"/>
      <c r="B135" s="148"/>
      <c r="C135" s="149" t="s">
        <v>79</v>
      </c>
      <c r="D135" s="149" t="s">
        <v>124</v>
      </c>
      <c r="E135" s="150" t="s">
        <v>125</v>
      </c>
      <c r="F135" s="151" t="s">
        <v>126</v>
      </c>
      <c r="G135" s="152" t="s">
        <v>127</v>
      </c>
      <c r="H135" s="153">
        <v>1</v>
      </c>
      <c r="I135" s="154"/>
      <c r="J135" s="155">
        <f>ROUND(I135*H135,2)</f>
        <v>0</v>
      </c>
      <c r="K135" s="151"/>
      <c r="L135" s="31"/>
      <c r="M135" s="156"/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0" t="s">
        <v>128</v>
      </c>
      <c r="AT135" s="160" t="s">
        <v>124</v>
      </c>
      <c r="AU135" s="160" t="s">
        <v>129</v>
      </c>
      <c r="AY135" s="16" t="s">
        <v>122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6" t="s">
        <v>129</v>
      </c>
      <c r="BK135" s="161">
        <f>ROUND(I135*H135,2)</f>
        <v>0</v>
      </c>
      <c r="BL135" s="16" t="s">
        <v>128</v>
      </c>
      <c r="BM135" s="160" t="s">
        <v>130</v>
      </c>
    </row>
    <row r="136" spans="1:65" s="134" customFormat="1" ht="22.85" customHeight="1">
      <c r="B136" s="135"/>
      <c r="D136" s="136" t="s">
        <v>73</v>
      </c>
      <c r="E136" s="146" t="s">
        <v>131</v>
      </c>
      <c r="F136" s="146" t="s">
        <v>132</v>
      </c>
      <c r="I136" s="138"/>
      <c r="J136" s="147">
        <f>BK136</f>
        <v>0</v>
      </c>
      <c r="L136" s="135"/>
      <c r="M136" s="140"/>
      <c r="N136" s="141"/>
      <c r="O136" s="141"/>
      <c r="P136" s="142">
        <f>SUM(P137:P154)</f>
        <v>0</v>
      </c>
      <c r="Q136" s="141"/>
      <c r="R136" s="142">
        <f>SUM(R137:R154)</f>
        <v>0.56999054000000005</v>
      </c>
      <c r="S136" s="141"/>
      <c r="T136" s="143">
        <f>SUM(T137:T154)</f>
        <v>0</v>
      </c>
      <c r="AR136" s="136" t="s">
        <v>79</v>
      </c>
      <c r="AT136" s="144" t="s">
        <v>73</v>
      </c>
      <c r="AU136" s="144" t="s">
        <v>79</v>
      </c>
      <c r="AY136" s="136" t="s">
        <v>122</v>
      </c>
      <c r="BK136" s="145">
        <f>SUM(BK137:BK154)</f>
        <v>0</v>
      </c>
    </row>
    <row r="137" spans="1:65" s="34" customFormat="1" ht="24.1" customHeight="1">
      <c r="A137" s="30"/>
      <c r="B137" s="148"/>
      <c r="C137" s="149" t="s">
        <v>129</v>
      </c>
      <c r="D137" s="149" t="s">
        <v>124</v>
      </c>
      <c r="E137" s="150" t="s">
        <v>133</v>
      </c>
      <c r="F137" s="151" t="s">
        <v>134</v>
      </c>
      <c r="G137" s="152" t="s">
        <v>135</v>
      </c>
      <c r="H137" s="153">
        <v>45.65</v>
      </c>
      <c r="I137" s="154"/>
      <c r="J137" s="155">
        <f>ROUND(I137*H137,2)</f>
        <v>0</v>
      </c>
      <c r="K137" s="151" t="s">
        <v>136</v>
      </c>
      <c r="L137" s="31"/>
      <c r="M137" s="156"/>
      <c r="N137" s="157" t="s">
        <v>40</v>
      </c>
      <c r="O137" s="58"/>
      <c r="P137" s="158">
        <f>O137*H137</f>
        <v>0</v>
      </c>
      <c r="Q137" s="158">
        <v>5.7000000000000002E-3</v>
      </c>
      <c r="R137" s="158">
        <f>Q137*H137</f>
        <v>0.26020500000000002</v>
      </c>
      <c r="S137" s="158">
        <v>0</v>
      </c>
      <c r="T137" s="159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0" t="s">
        <v>128</v>
      </c>
      <c r="AT137" s="160" t="s">
        <v>124</v>
      </c>
      <c r="AU137" s="160" t="s">
        <v>129</v>
      </c>
      <c r="AY137" s="16" t="s">
        <v>122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6" t="s">
        <v>129</v>
      </c>
      <c r="BK137" s="161">
        <f>ROUND(I137*H137,2)</f>
        <v>0</v>
      </c>
      <c r="BL137" s="16" t="s">
        <v>128</v>
      </c>
      <c r="BM137" s="160" t="s">
        <v>137</v>
      </c>
    </row>
    <row r="138" spans="1:65" s="162" customFormat="1">
      <c r="B138" s="163"/>
      <c r="D138" s="164" t="s">
        <v>138</v>
      </c>
      <c r="E138" s="165"/>
      <c r="F138" s="166" t="s">
        <v>139</v>
      </c>
      <c r="H138" s="167">
        <v>45.65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138</v>
      </c>
      <c r="AU138" s="165" t="s">
        <v>129</v>
      </c>
      <c r="AV138" s="162" t="s">
        <v>129</v>
      </c>
      <c r="AW138" s="162" t="s">
        <v>31</v>
      </c>
      <c r="AX138" s="162" t="s">
        <v>79</v>
      </c>
      <c r="AY138" s="165" t="s">
        <v>122</v>
      </c>
    </row>
    <row r="139" spans="1:65" s="34" customFormat="1" ht="21.75" customHeight="1">
      <c r="A139" s="30"/>
      <c r="B139" s="148"/>
      <c r="C139" s="149" t="s">
        <v>140</v>
      </c>
      <c r="D139" s="149" t="s">
        <v>124</v>
      </c>
      <c r="E139" s="150" t="s">
        <v>141</v>
      </c>
      <c r="F139" s="151" t="s">
        <v>142</v>
      </c>
      <c r="G139" s="152" t="s">
        <v>135</v>
      </c>
      <c r="H139" s="153">
        <v>94.879000000000005</v>
      </c>
      <c r="I139" s="154"/>
      <c r="J139" s="155">
        <f>ROUND(I139*H139,2)</f>
        <v>0</v>
      </c>
      <c r="K139" s="151" t="s">
        <v>136</v>
      </c>
      <c r="L139" s="31"/>
      <c r="M139" s="156"/>
      <c r="N139" s="157" t="s">
        <v>40</v>
      </c>
      <c r="O139" s="58"/>
      <c r="P139" s="158">
        <f>O139*H139</f>
        <v>0</v>
      </c>
      <c r="Q139" s="158">
        <v>2.5999999999999998E-4</v>
      </c>
      <c r="R139" s="158">
        <f>Q139*H139</f>
        <v>2.4668539999999999E-2</v>
      </c>
      <c r="S139" s="158">
        <v>0</v>
      </c>
      <c r="T139" s="159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0" t="s">
        <v>128</v>
      </c>
      <c r="AT139" s="160" t="s">
        <v>124</v>
      </c>
      <c r="AU139" s="160" t="s">
        <v>129</v>
      </c>
      <c r="AY139" s="16" t="s">
        <v>122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6" t="s">
        <v>129</v>
      </c>
      <c r="BK139" s="161">
        <f>ROUND(I139*H139,2)</f>
        <v>0</v>
      </c>
      <c r="BL139" s="16" t="s">
        <v>128</v>
      </c>
      <c r="BM139" s="160" t="s">
        <v>143</v>
      </c>
    </row>
    <row r="140" spans="1:65" s="162" customFormat="1">
      <c r="B140" s="163"/>
      <c r="D140" s="164" t="s">
        <v>138</v>
      </c>
      <c r="E140" s="165"/>
      <c r="F140" s="166" t="s">
        <v>144</v>
      </c>
      <c r="H140" s="167">
        <v>10.63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138</v>
      </c>
      <c r="AU140" s="165" t="s">
        <v>129</v>
      </c>
      <c r="AV140" s="162" t="s">
        <v>129</v>
      </c>
      <c r="AW140" s="162" t="s">
        <v>31</v>
      </c>
      <c r="AX140" s="162" t="s">
        <v>74</v>
      </c>
      <c r="AY140" s="165" t="s">
        <v>122</v>
      </c>
    </row>
    <row r="141" spans="1:65" s="162" customFormat="1">
      <c r="B141" s="163"/>
      <c r="D141" s="164" t="s">
        <v>138</v>
      </c>
      <c r="E141" s="165"/>
      <c r="F141" s="166" t="s">
        <v>145</v>
      </c>
      <c r="H141" s="167">
        <v>0</v>
      </c>
      <c r="I141" s="168"/>
      <c r="L141" s="163"/>
      <c r="M141" s="169"/>
      <c r="N141" s="170"/>
      <c r="O141" s="170"/>
      <c r="P141" s="170"/>
      <c r="Q141" s="170"/>
      <c r="R141" s="170"/>
      <c r="S141" s="170"/>
      <c r="T141" s="171"/>
      <c r="AT141" s="165" t="s">
        <v>138</v>
      </c>
      <c r="AU141" s="165" t="s">
        <v>129</v>
      </c>
      <c r="AV141" s="162" t="s">
        <v>129</v>
      </c>
      <c r="AW141" s="162" t="s">
        <v>31</v>
      </c>
      <c r="AX141" s="162" t="s">
        <v>74</v>
      </c>
      <c r="AY141" s="165" t="s">
        <v>122</v>
      </c>
    </row>
    <row r="142" spans="1:65" s="162" customFormat="1" ht="19.95">
      <c r="B142" s="163"/>
      <c r="D142" s="164" t="s">
        <v>138</v>
      </c>
      <c r="E142" s="165"/>
      <c r="F142" s="166" t="s">
        <v>146</v>
      </c>
      <c r="H142" s="167">
        <v>50.112000000000002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138</v>
      </c>
      <c r="AU142" s="165" t="s">
        <v>129</v>
      </c>
      <c r="AV142" s="162" t="s">
        <v>129</v>
      </c>
      <c r="AW142" s="162" t="s">
        <v>31</v>
      </c>
      <c r="AX142" s="162" t="s">
        <v>74</v>
      </c>
      <c r="AY142" s="165" t="s">
        <v>122</v>
      </c>
    </row>
    <row r="143" spans="1:65" s="162" customFormat="1">
      <c r="B143" s="163"/>
      <c r="D143" s="164" t="s">
        <v>138</v>
      </c>
      <c r="E143" s="165"/>
      <c r="F143" s="166" t="s">
        <v>147</v>
      </c>
      <c r="H143" s="167">
        <v>34.137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138</v>
      </c>
      <c r="AU143" s="165" t="s">
        <v>129</v>
      </c>
      <c r="AV143" s="162" t="s">
        <v>129</v>
      </c>
      <c r="AW143" s="162" t="s">
        <v>31</v>
      </c>
      <c r="AX143" s="162" t="s">
        <v>74</v>
      </c>
      <c r="AY143" s="165" t="s">
        <v>122</v>
      </c>
    </row>
    <row r="144" spans="1:65" s="172" customFormat="1">
      <c r="B144" s="173"/>
      <c r="D144" s="164" t="s">
        <v>138</v>
      </c>
      <c r="E144" s="174"/>
      <c r="F144" s="175" t="s">
        <v>148</v>
      </c>
      <c r="H144" s="176">
        <v>94.879000000000005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138</v>
      </c>
      <c r="AU144" s="174" t="s">
        <v>129</v>
      </c>
      <c r="AV144" s="172" t="s">
        <v>128</v>
      </c>
      <c r="AW144" s="172" t="s">
        <v>31</v>
      </c>
      <c r="AX144" s="172" t="s">
        <v>79</v>
      </c>
      <c r="AY144" s="174" t="s">
        <v>122</v>
      </c>
    </row>
    <row r="145" spans="1:65" s="34" customFormat="1" ht="24.1" customHeight="1">
      <c r="A145" s="30"/>
      <c r="B145" s="148"/>
      <c r="C145" s="149" t="s">
        <v>128</v>
      </c>
      <c r="D145" s="149" t="s">
        <v>124</v>
      </c>
      <c r="E145" s="150" t="s">
        <v>149</v>
      </c>
      <c r="F145" s="181" t="s">
        <v>150</v>
      </c>
      <c r="G145" s="152" t="s">
        <v>135</v>
      </c>
      <c r="H145" s="153">
        <v>94.879000000000005</v>
      </c>
      <c r="I145" s="154"/>
      <c r="J145" s="155">
        <f>ROUND(I145*H145,2)</f>
        <v>0</v>
      </c>
      <c r="K145" s="151" t="s">
        <v>136</v>
      </c>
      <c r="L145" s="31"/>
      <c r="M145" s="156"/>
      <c r="N145" s="157" t="s">
        <v>40</v>
      </c>
      <c r="O145" s="58"/>
      <c r="P145" s="158">
        <f>O145*H145</f>
        <v>0</v>
      </c>
      <c r="Q145" s="158">
        <v>3.0000000000000001E-3</v>
      </c>
      <c r="R145" s="158">
        <f>Q145*H145</f>
        <v>0.28463700000000003</v>
      </c>
      <c r="S145" s="158">
        <v>0</v>
      </c>
      <c r="T145" s="159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0" t="s">
        <v>128</v>
      </c>
      <c r="AT145" s="160" t="s">
        <v>124</v>
      </c>
      <c r="AU145" s="160" t="s">
        <v>129</v>
      </c>
      <c r="AY145" s="16" t="s">
        <v>122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6" t="s">
        <v>129</v>
      </c>
      <c r="BK145" s="161">
        <f>ROUND(I145*H145,2)</f>
        <v>0</v>
      </c>
      <c r="BL145" s="16" t="s">
        <v>128</v>
      </c>
      <c r="BM145" s="160" t="s">
        <v>151</v>
      </c>
    </row>
    <row r="146" spans="1:65" s="162" customFormat="1">
      <c r="B146" s="163"/>
      <c r="D146" s="164" t="s">
        <v>138</v>
      </c>
      <c r="E146" s="165"/>
      <c r="F146" s="166" t="s">
        <v>144</v>
      </c>
      <c r="H146" s="167">
        <v>10.63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138</v>
      </c>
      <c r="AU146" s="165" t="s">
        <v>129</v>
      </c>
      <c r="AV146" s="162" t="s">
        <v>129</v>
      </c>
      <c r="AW146" s="162" t="s">
        <v>31</v>
      </c>
      <c r="AX146" s="162" t="s">
        <v>74</v>
      </c>
      <c r="AY146" s="165" t="s">
        <v>122</v>
      </c>
    </row>
    <row r="147" spans="1:65" s="162" customFormat="1">
      <c r="B147" s="163"/>
      <c r="D147" s="164" t="s">
        <v>138</v>
      </c>
      <c r="E147" s="165"/>
      <c r="F147" s="166" t="s">
        <v>145</v>
      </c>
      <c r="H147" s="167">
        <v>0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138</v>
      </c>
      <c r="AU147" s="165" t="s">
        <v>129</v>
      </c>
      <c r="AV147" s="162" t="s">
        <v>129</v>
      </c>
      <c r="AW147" s="162" t="s">
        <v>31</v>
      </c>
      <c r="AX147" s="162" t="s">
        <v>74</v>
      </c>
      <c r="AY147" s="165" t="s">
        <v>122</v>
      </c>
    </row>
    <row r="148" spans="1:65" s="162" customFormat="1" ht="19.95">
      <c r="B148" s="163"/>
      <c r="D148" s="164" t="s">
        <v>138</v>
      </c>
      <c r="E148" s="165"/>
      <c r="F148" s="166" t="s">
        <v>146</v>
      </c>
      <c r="H148" s="167">
        <v>50.112000000000002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138</v>
      </c>
      <c r="AU148" s="165" t="s">
        <v>129</v>
      </c>
      <c r="AV148" s="162" t="s">
        <v>129</v>
      </c>
      <c r="AW148" s="162" t="s">
        <v>31</v>
      </c>
      <c r="AX148" s="162" t="s">
        <v>74</v>
      </c>
      <c r="AY148" s="165" t="s">
        <v>122</v>
      </c>
    </row>
    <row r="149" spans="1:65" s="162" customFormat="1">
      <c r="B149" s="163"/>
      <c r="D149" s="164" t="s">
        <v>138</v>
      </c>
      <c r="E149" s="165"/>
      <c r="F149" s="166" t="s">
        <v>147</v>
      </c>
      <c r="H149" s="167">
        <v>34.137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138</v>
      </c>
      <c r="AU149" s="165" t="s">
        <v>129</v>
      </c>
      <c r="AV149" s="162" t="s">
        <v>129</v>
      </c>
      <c r="AW149" s="162" t="s">
        <v>31</v>
      </c>
      <c r="AX149" s="162" t="s">
        <v>74</v>
      </c>
      <c r="AY149" s="165" t="s">
        <v>122</v>
      </c>
    </row>
    <row r="150" spans="1:65" s="172" customFormat="1">
      <c r="B150" s="173"/>
      <c r="D150" s="164" t="s">
        <v>138</v>
      </c>
      <c r="E150" s="174"/>
      <c r="F150" s="175" t="s">
        <v>148</v>
      </c>
      <c r="H150" s="176">
        <v>94.879000000000005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138</v>
      </c>
      <c r="AU150" s="174" t="s">
        <v>129</v>
      </c>
      <c r="AV150" s="172" t="s">
        <v>128</v>
      </c>
      <c r="AW150" s="172" t="s">
        <v>31</v>
      </c>
      <c r="AX150" s="172" t="s">
        <v>79</v>
      </c>
      <c r="AY150" s="174" t="s">
        <v>122</v>
      </c>
    </row>
    <row r="151" spans="1:65" s="34" customFormat="1" ht="24.1" customHeight="1">
      <c r="A151" s="30"/>
      <c r="B151" s="148"/>
      <c r="C151" s="149" t="s">
        <v>152</v>
      </c>
      <c r="D151" s="149" t="s">
        <v>124</v>
      </c>
      <c r="E151" s="150" t="s">
        <v>153</v>
      </c>
      <c r="F151" s="151" t="s">
        <v>154</v>
      </c>
      <c r="G151" s="152" t="s">
        <v>135</v>
      </c>
      <c r="H151" s="153">
        <v>6.1879999999999997</v>
      </c>
      <c r="I151" s="154"/>
      <c r="J151" s="155">
        <f>ROUND(I151*H151,2)</f>
        <v>0</v>
      </c>
      <c r="K151" s="151" t="s">
        <v>136</v>
      </c>
      <c r="L151" s="31"/>
      <c r="M151" s="156"/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0" t="s">
        <v>128</v>
      </c>
      <c r="AT151" s="160" t="s">
        <v>124</v>
      </c>
      <c r="AU151" s="160" t="s">
        <v>129</v>
      </c>
      <c r="AY151" s="16" t="s">
        <v>122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6" t="s">
        <v>129</v>
      </c>
      <c r="BK151" s="161">
        <f>ROUND(I151*H151,2)</f>
        <v>0</v>
      </c>
      <c r="BL151" s="16" t="s">
        <v>128</v>
      </c>
      <c r="BM151" s="160" t="s">
        <v>155</v>
      </c>
    </row>
    <row r="152" spans="1:65" s="162" customFormat="1">
      <c r="B152" s="163"/>
      <c r="D152" s="164" t="s">
        <v>138</v>
      </c>
      <c r="E152" s="165"/>
      <c r="F152" s="166" t="s">
        <v>156</v>
      </c>
      <c r="H152" s="167">
        <v>6.1879999999999997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138</v>
      </c>
      <c r="AU152" s="165" t="s">
        <v>129</v>
      </c>
      <c r="AV152" s="162" t="s">
        <v>129</v>
      </c>
      <c r="AW152" s="162" t="s">
        <v>31</v>
      </c>
      <c r="AX152" s="162" t="s">
        <v>74</v>
      </c>
      <c r="AY152" s="165" t="s">
        <v>122</v>
      </c>
    </row>
    <row r="153" spans="1:65" s="172" customFormat="1">
      <c r="B153" s="173"/>
      <c r="D153" s="164" t="s">
        <v>138</v>
      </c>
      <c r="E153" s="174"/>
      <c r="F153" s="175" t="s">
        <v>148</v>
      </c>
      <c r="H153" s="176">
        <v>6.1879999999999997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138</v>
      </c>
      <c r="AU153" s="174" t="s">
        <v>129</v>
      </c>
      <c r="AV153" s="172" t="s">
        <v>128</v>
      </c>
      <c r="AW153" s="172" t="s">
        <v>31</v>
      </c>
      <c r="AX153" s="172" t="s">
        <v>79</v>
      </c>
      <c r="AY153" s="174" t="s">
        <v>122</v>
      </c>
    </row>
    <row r="154" spans="1:65" s="34" customFormat="1" ht="16.5" customHeight="1">
      <c r="A154" s="30"/>
      <c r="B154" s="148"/>
      <c r="C154" s="149" t="s">
        <v>131</v>
      </c>
      <c r="D154" s="149" t="s">
        <v>124</v>
      </c>
      <c r="E154" s="150" t="s">
        <v>157</v>
      </c>
      <c r="F154" s="151" t="s">
        <v>158</v>
      </c>
      <c r="G154" s="152" t="s">
        <v>127</v>
      </c>
      <c r="H154" s="153">
        <v>1</v>
      </c>
      <c r="I154" s="154"/>
      <c r="J154" s="155">
        <f>ROUND(I154*H154,2)</f>
        <v>0</v>
      </c>
      <c r="K154" s="151"/>
      <c r="L154" s="31"/>
      <c r="M154" s="156"/>
      <c r="N154" s="157" t="s">
        <v>40</v>
      </c>
      <c r="O154" s="58"/>
      <c r="P154" s="158">
        <f>O154*H154</f>
        <v>0</v>
      </c>
      <c r="Q154" s="158">
        <v>4.8000000000000001E-4</v>
      </c>
      <c r="R154" s="158">
        <f>Q154*H154</f>
        <v>4.8000000000000001E-4</v>
      </c>
      <c r="S154" s="158">
        <v>0</v>
      </c>
      <c r="T154" s="159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0" t="s">
        <v>128</v>
      </c>
      <c r="AT154" s="160" t="s">
        <v>124</v>
      </c>
      <c r="AU154" s="160" t="s">
        <v>129</v>
      </c>
      <c r="AY154" s="16" t="s">
        <v>122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6" t="s">
        <v>129</v>
      </c>
      <c r="BK154" s="161">
        <f>ROUND(I154*H154,2)</f>
        <v>0</v>
      </c>
      <c r="BL154" s="16" t="s">
        <v>128</v>
      </c>
      <c r="BM154" s="160" t="s">
        <v>159</v>
      </c>
    </row>
    <row r="155" spans="1:65" s="134" customFormat="1" ht="22.85" customHeight="1">
      <c r="B155" s="135"/>
      <c r="D155" s="136" t="s">
        <v>73</v>
      </c>
      <c r="E155" s="146" t="s">
        <v>160</v>
      </c>
      <c r="F155" s="146" t="s">
        <v>161</v>
      </c>
      <c r="I155" s="138"/>
      <c r="J155" s="147">
        <f>BK155</f>
        <v>0</v>
      </c>
      <c r="L155" s="135"/>
      <c r="M155" s="140"/>
      <c r="N155" s="141"/>
      <c r="O155" s="141"/>
      <c r="P155" s="142">
        <f>SUM(P156:P173)</f>
        <v>0</v>
      </c>
      <c r="Q155" s="141"/>
      <c r="R155" s="142">
        <f>SUM(R156:R173)</f>
        <v>1.8260000000000001E-3</v>
      </c>
      <c r="S155" s="141"/>
      <c r="T155" s="143">
        <f>SUM(T156:T173)</f>
        <v>1.7955209999999999</v>
      </c>
      <c r="AR155" s="136" t="s">
        <v>79</v>
      </c>
      <c r="AT155" s="144" t="s">
        <v>73</v>
      </c>
      <c r="AU155" s="144" t="s">
        <v>79</v>
      </c>
      <c r="AY155" s="136" t="s">
        <v>122</v>
      </c>
      <c r="BK155" s="145">
        <f>SUM(BK156:BK173)</f>
        <v>0</v>
      </c>
    </row>
    <row r="156" spans="1:65" s="34" customFormat="1" ht="24.1" customHeight="1">
      <c r="A156" s="30"/>
      <c r="B156" s="148"/>
      <c r="C156" s="149" t="s">
        <v>162</v>
      </c>
      <c r="D156" s="149" t="s">
        <v>124</v>
      </c>
      <c r="E156" s="150" t="s">
        <v>163</v>
      </c>
      <c r="F156" s="151" t="s">
        <v>164</v>
      </c>
      <c r="G156" s="152" t="s">
        <v>135</v>
      </c>
      <c r="H156" s="153">
        <v>45.65</v>
      </c>
      <c r="I156" s="154"/>
      <c r="J156" s="155">
        <f>ROUND(I156*H156,2)</f>
        <v>0</v>
      </c>
      <c r="K156" s="151" t="s">
        <v>136</v>
      </c>
      <c r="L156" s="31"/>
      <c r="M156" s="156"/>
      <c r="N156" s="157" t="s">
        <v>40</v>
      </c>
      <c r="O156" s="58"/>
      <c r="P156" s="158">
        <f>O156*H156</f>
        <v>0</v>
      </c>
      <c r="Q156" s="158">
        <v>4.0000000000000003E-5</v>
      </c>
      <c r="R156" s="158">
        <f>Q156*H156</f>
        <v>1.8260000000000001E-3</v>
      </c>
      <c r="S156" s="158">
        <v>0</v>
      </c>
      <c r="T156" s="159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0" t="s">
        <v>128</v>
      </c>
      <c r="AT156" s="160" t="s">
        <v>124</v>
      </c>
      <c r="AU156" s="160" t="s">
        <v>129</v>
      </c>
      <c r="AY156" s="16" t="s">
        <v>122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6" t="s">
        <v>129</v>
      </c>
      <c r="BK156" s="161">
        <f>ROUND(I156*H156,2)</f>
        <v>0</v>
      </c>
      <c r="BL156" s="16" t="s">
        <v>128</v>
      </c>
      <c r="BM156" s="160" t="s">
        <v>165</v>
      </c>
    </row>
    <row r="157" spans="1:65" s="162" customFormat="1">
      <c r="B157" s="163"/>
      <c r="D157" s="164" t="s">
        <v>138</v>
      </c>
      <c r="E157" s="165"/>
      <c r="F157" s="166" t="s">
        <v>139</v>
      </c>
      <c r="H157" s="167">
        <v>45.65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138</v>
      </c>
      <c r="AU157" s="165" t="s">
        <v>129</v>
      </c>
      <c r="AV157" s="162" t="s">
        <v>129</v>
      </c>
      <c r="AW157" s="162" t="s">
        <v>31</v>
      </c>
      <c r="AX157" s="162" t="s">
        <v>79</v>
      </c>
      <c r="AY157" s="165" t="s">
        <v>122</v>
      </c>
    </row>
    <row r="158" spans="1:65" s="34" customFormat="1" ht="44.35" customHeight="1">
      <c r="A158" s="30"/>
      <c r="B158" s="148"/>
      <c r="C158" s="149" t="s">
        <v>166</v>
      </c>
      <c r="D158" s="149" t="s">
        <v>124</v>
      </c>
      <c r="E158" s="150" t="s">
        <v>167</v>
      </c>
      <c r="F158" s="151" t="s">
        <v>168</v>
      </c>
      <c r="G158" s="152" t="s">
        <v>127</v>
      </c>
      <c r="H158" s="153">
        <v>1</v>
      </c>
      <c r="I158" s="154"/>
      <c r="J158" s="155">
        <f>ROUND(I158*H158,2)</f>
        <v>0</v>
      </c>
      <c r="K158" s="151"/>
      <c r="L158" s="31"/>
      <c r="M158" s="156"/>
      <c r="N158" s="157" t="s">
        <v>40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0.61500999999999995</v>
      </c>
      <c r="T158" s="159">
        <f>S158*H158</f>
        <v>0.61500999999999995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0" t="s">
        <v>128</v>
      </c>
      <c r="AT158" s="160" t="s">
        <v>124</v>
      </c>
      <c r="AU158" s="160" t="s">
        <v>129</v>
      </c>
      <c r="AY158" s="16" t="s">
        <v>122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6" t="s">
        <v>129</v>
      </c>
      <c r="BK158" s="161">
        <f>ROUND(I158*H158,2)</f>
        <v>0</v>
      </c>
      <c r="BL158" s="16" t="s">
        <v>128</v>
      </c>
      <c r="BM158" s="160" t="s">
        <v>169</v>
      </c>
    </row>
    <row r="159" spans="1:65" s="34" customFormat="1" ht="21.75" customHeight="1">
      <c r="A159" s="30"/>
      <c r="B159" s="148"/>
      <c r="C159" s="149" t="s">
        <v>160</v>
      </c>
      <c r="D159" s="149" t="s">
        <v>124</v>
      </c>
      <c r="E159" s="150" t="s">
        <v>170</v>
      </c>
      <c r="F159" s="151" t="s">
        <v>171</v>
      </c>
      <c r="G159" s="152" t="s">
        <v>127</v>
      </c>
      <c r="H159" s="153">
        <v>1</v>
      </c>
      <c r="I159" s="154"/>
      <c r="J159" s="155">
        <f>ROUND(I159*H159,2)</f>
        <v>0</v>
      </c>
      <c r="K159" s="151"/>
      <c r="L159" s="31"/>
      <c r="M159" s="156"/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0" t="s">
        <v>128</v>
      </c>
      <c r="AT159" s="160" t="s">
        <v>124</v>
      </c>
      <c r="AU159" s="160" t="s">
        <v>129</v>
      </c>
      <c r="AY159" s="16" t="s">
        <v>122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6" t="s">
        <v>129</v>
      </c>
      <c r="BK159" s="161">
        <f>ROUND(I159*H159,2)</f>
        <v>0</v>
      </c>
      <c r="BL159" s="16" t="s">
        <v>128</v>
      </c>
      <c r="BM159" s="160" t="s">
        <v>172</v>
      </c>
    </row>
    <row r="160" spans="1:65" s="34" customFormat="1" ht="16.5" customHeight="1">
      <c r="A160" s="30"/>
      <c r="B160" s="148"/>
      <c r="C160" s="149" t="s">
        <v>173</v>
      </c>
      <c r="D160" s="149" t="s">
        <v>124</v>
      </c>
      <c r="E160" s="150" t="s">
        <v>174</v>
      </c>
      <c r="F160" s="151" t="s">
        <v>175</v>
      </c>
      <c r="G160" s="152" t="s">
        <v>176</v>
      </c>
      <c r="H160" s="153">
        <v>7</v>
      </c>
      <c r="I160" s="154"/>
      <c r="J160" s="155">
        <f>ROUND(I160*H160,2)</f>
        <v>0</v>
      </c>
      <c r="K160" s="151"/>
      <c r="L160" s="31"/>
      <c r="M160" s="156"/>
      <c r="N160" s="157" t="s">
        <v>40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0" t="s">
        <v>128</v>
      </c>
      <c r="AT160" s="160" t="s">
        <v>124</v>
      </c>
      <c r="AU160" s="160" t="s">
        <v>129</v>
      </c>
      <c r="AY160" s="16" t="s">
        <v>122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6" t="s">
        <v>129</v>
      </c>
      <c r="BK160" s="161">
        <f>ROUND(I160*H160,2)</f>
        <v>0</v>
      </c>
      <c r="BL160" s="16" t="s">
        <v>128</v>
      </c>
      <c r="BM160" s="160" t="s">
        <v>177</v>
      </c>
    </row>
    <row r="161" spans="1:65" s="34" customFormat="1" ht="16.5" customHeight="1">
      <c r="A161" s="30"/>
      <c r="B161" s="148"/>
      <c r="C161" s="149" t="s">
        <v>178</v>
      </c>
      <c r="D161" s="149" t="s">
        <v>124</v>
      </c>
      <c r="E161" s="150" t="s">
        <v>179</v>
      </c>
      <c r="F161" s="151" t="s">
        <v>180</v>
      </c>
      <c r="G161" s="152" t="s">
        <v>181</v>
      </c>
      <c r="H161" s="153">
        <v>3</v>
      </c>
      <c r="I161" s="154"/>
      <c r="J161" s="155">
        <f>ROUND(I161*H161,2)</f>
        <v>0</v>
      </c>
      <c r="K161" s="151"/>
      <c r="L161" s="31"/>
      <c r="M161" s="156"/>
      <c r="N161" s="157" t="s">
        <v>40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3.5999999999999997E-2</v>
      </c>
      <c r="T161" s="159">
        <f>S161*H161</f>
        <v>0.10799999999999998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0" t="s">
        <v>128</v>
      </c>
      <c r="AT161" s="160" t="s">
        <v>124</v>
      </c>
      <c r="AU161" s="160" t="s">
        <v>129</v>
      </c>
      <c r="AY161" s="16" t="s">
        <v>122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6" t="s">
        <v>129</v>
      </c>
      <c r="BK161" s="161">
        <f>ROUND(I161*H161,2)</f>
        <v>0</v>
      </c>
      <c r="BL161" s="16" t="s">
        <v>128</v>
      </c>
      <c r="BM161" s="160" t="s">
        <v>182</v>
      </c>
    </row>
    <row r="162" spans="1:65" s="162" customFormat="1">
      <c r="B162" s="163"/>
      <c r="D162" s="164" t="s">
        <v>138</v>
      </c>
      <c r="E162" s="165"/>
      <c r="F162" s="166" t="s">
        <v>140</v>
      </c>
      <c r="H162" s="167">
        <v>3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138</v>
      </c>
      <c r="AU162" s="165" t="s">
        <v>129</v>
      </c>
      <c r="AV162" s="162" t="s">
        <v>129</v>
      </c>
      <c r="AW162" s="162" t="s">
        <v>31</v>
      </c>
      <c r="AX162" s="162" t="s">
        <v>79</v>
      </c>
      <c r="AY162" s="165" t="s">
        <v>122</v>
      </c>
    </row>
    <row r="163" spans="1:65" s="34" customFormat="1" ht="16.5" customHeight="1">
      <c r="A163" s="30"/>
      <c r="B163" s="148"/>
      <c r="C163" s="149" t="s">
        <v>183</v>
      </c>
      <c r="D163" s="149" t="s">
        <v>124</v>
      </c>
      <c r="E163" s="150" t="s">
        <v>184</v>
      </c>
      <c r="F163" s="151" t="s">
        <v>185</v>
      </c>
      <c r="G163" s="152" t="s">
        <v>181</v>
      </c>
      <c r="H163" s="153">
        <v>1</v>
      </c>
      <c r="I163" s="154"/>
      <c r="J163" s="155">
        <f>ROUND(I163*H163,2)</f>
        <v>0</v>
      </c>
      <c r="K163" s="151"/>
      <c r="L163" s="31"/>
      <c r="M163" s="156"/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3.5999999999999997E-2</v>
      </c>
      <c r="T163" s="159">
        <f>S163*H163</f>
        <v>3.5999999999999997E-2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0" t="s">
        <v>128</v>
      </c>
      <c r="AT163" s="160" t="s">
        <v>124</v>
      </c>
      <c r="AU163" s="160" t="s">
        <v>129</v>
      </c>
      <c r="AY163" s="16" t="s">
        <v>122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6" t="s">
        <v>129</v>
      </c>
      <c r="BK163" s="161">
        <f>ROUND(I163*H163,2)</f>
        <v>0</v>
      </c>
      <c r="BL163" s="16" t="s">
        <v>128</v>
      </c>
      <c r="BM163" s="160" t="s">
        <v>186</v>
      </c>
    </row>
    <row r="164" spans="1:65" s="162" customFormat="1">
      <c r="B164" s="163"/>
      <c r="D164" s="164" t="s">
        <v>138</v>
      </c>
      <c r="E164" s="165"/>
      <c r="F164" s="166" t="s">
        <v>79</v>
      </c>
      <c r="H164" s="167">
        <v>1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138</v>
      </c>
      <c r="AU164" s="165" t="s">
        <v>129</v>
      </c>
      <c r="AV164" s="162" t="s">
        <v>129</v>
      </c>
      <c r="AW164" s="162" t="s">
        <v>31</v>
      </c>
      <c r="AX164" s="162" t="s">
        <v>79</v>
      </c>
      <c r="AY164" s="165" t="s">
        <v>122</v>
      </c>
    </row>
    <row r="165" spans="1:65" s="34" customFormat="1" ht="16.5" customHeight="1">
      <c r="A165" s="30"/>
      <c r="B165" s="148"/>
      <c r="C165" s="149" t="s">
        <v>187</v>
      </c>
      <c r="D165" s="149" t="s">
        <v>124</v>
      </c>
      <c r="E165" s="150" t="s">
        <v>188</v>
      </c>
      <c r="F165" s="151" t="s">
        <v>189</v>
      </c>
      <c r="G165" s="152" t="s">
        <v>176</v>
      </c>
      <c r="H165" s="153">
        <v>4</v>
      </c>
      <c r="I165" s="154"/>
      <c r="J165" s="155">
        <f>ROUND(I165*H165,2)</f>
        <v>0</v>
      </c>
      <c r="K165" s="151"/>
      <c r="L165" s="31"/>
      <c r="M165" s="156"/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0" t="s">
        <v>128</v>
      </c>
      <c r="AT165" s="160" t="s">
        <v>124</v>
      </c>
      <c r="AU165" s="160" t="s">
        <v>129</v>
      </c>
      <c r="AY165" s="16" t="s">
        <v>122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6" t="s">
        <v>129</v>
      </c>
      <c r="BK165" s="161">
        <f>ROUND(I165*H165,2)</f>
        <v>0</v>
      </c>
      <c r="BL165" s="16" t="s">
        <v>128</v>
      </c>
      <c r="BM165" s="160" t="s">
        <v>190</v>
      </c>
    </row>
    <row r="166" spans="1:65" s="34" customFormat="1" ht="37.799999999999997" customHeight="1">
      <c r="A166" s="30"/>
      <c r="B166" s="148"/>
      <c r="C166" s="149" t="s">
        <v>191</v>
      </c>
      <c r="D166" s="149" t="s">
        <v>124</v>
      </c>
      <c r="E166" s="150" t="s">
        <v>192</v>
      </c>
      <c r="F166" s="151" t="s">
        <v>193</v>
      </c>
      <c r="G166" s="152" t="s">
        <v>135</v>
      </c>
      <c r="H166" s="153">
        <v>45.65</v>
      </c>
      <c r="I166" s="154"/>
      <c r="J166" s="155">
        <f>ROUND(I166*H166,2)</f>
        <v>0</v>
      </c>
      <c r="K166" s="151" t="s">
        <v>136</v>
      </c>
      <c r="L166" s="31"/>
      <c r="M166" s="156"/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4.0000000000000001E-3</v>
      </c>
      <c r="T166" s="159">
        <f>S166*H166</f>
        <v>0.18259999999999998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0" t="s">
        <v>128</v>
      </c>
      <c r="AT166" s="160" t="s">
        <v>124</v>
      </c>
      <c r="AU166" s="160" t="s">
        <v>129</v>
      </c>
      <c r="AY166" s="16" t="s">
        <v>122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6" t="s">
        <v>129</v>
      </c>
      <c r="BK166" s="161">
        <f>ROUND(I166*H166,2)</f>
        <v>0</v>
      </c>
      <c r="BL166" s="16" t="s">
        <v>128</v>
      </c>
      <c r="BM166" s="160" t="s">
        <v>194</v>
      </c>
    </row>
    <row r="167" spans="1:65" s="162" customFormat="1">
      <c r="B167" s="163"/>
      <c r="D167" s="164" t="s">
        <v>138</v>
      </c>
      <c r="E167" s="165"/>
      <c r="F167" s="166" t="s">
        <v>139</v>
      </c>
      <c r="H167" s="167">
        <v>45.65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138</v>
      </c>
      <c r="AU167" s="165" t="s">
        <v>129</v>
      </c>
      <c r="AV167" s="162" t="s">
        <v>129</v>
      </c>
      <c r="AW167" s="162" t="s">
        <v>31</v>
      </c>
      <c r="AX167" s="162" t="s">
        <v>79</v>
      </c>
      <c r="AY167" s="165" t="s">
        <v>122</v>
      </c>
    </row>
    <row r="168" spans="1:65" s="34" customFormat="1" ht="37.799999999999997" customHeight="1">
      <c r="A168" s="30"/>
      <c r="B168" s="148"/>
      <c r="C168" s="149" t="s">
        <v>7</v>
      </c>
      <c r="D168" s="149" t="s">
        <v>124</v>
      </c>
      <c r="E168" s="150" t="s">
        <v>195</v>
      </c>
      <c r="F168" s="181" t="s">
        <v>196</v>
      </c>
      <c r="G168" s="152" t="s">
        <v>135</v>
      </c>
      <c r="H168" s="153">
        <v>94.879000000000005</v>
      </c>
      <c r="I168" s="154"/>
      <c r="J168" s="155">
        <f>ROUND(I168*H168,2)</f>
        <v>0</v>
      </c>
      <c r="K168" s="151" t="s">
        <v>136</v>
      </c>
      <c r="L168" s="31"/>
      <c r="M168" s="156"/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8.9999999999999993E-3</v>
      </c>
      <c r="T168" s="159">
        <f>S168*H168</f>
        <v>0.85391099999999998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0" t="s">
        <v>128</v>
      </c>
      <c r="AT168" s="160" t="s">
        <v>124</v>
      </c>
      <c r="AU168" s="160" t="s">
        <v>129</v>
      </c>
      <c r="AY168" s="16" t="s">
        <v>122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6" t="s">
        <v>129</v>
      </c>
      <c r="BK168" s="161">
        <f>ROUND(I168*H168,2)</f>
        <v>0</v>
      </c>
      <c r="BL168" s="16" t="s">
        <v>128</v>
      </c>
      <c r="BM168" s="160" t="s">
        <v>197</v>
      </c>
    </row>
    <row r="169" spans="1:65" s="162" customFormat="1">
      <c r="B169" s="163"/>
      <c r="D169" s="164" t="s">
        <v>138</v>
      </c>
      <c r="E169" s="165"/>
      <c r="F169" s="166" t="s">
        <v>144</v>
      </c>
      <c r="H169" s="167">
        <v>10.63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138</v>
      </c>
      <c r="AU169" s="165" t="s">
        <v>129</v>
      </c>
      <c r="AV169" s="162" t="s">
        <v>129</v>
      </c>
      <c r="AW169" s="162" t="s">
        <v>31</v>
      </c>
      <c r="AX169" s="162" t="s">
        <v>74</v>
      </c>
      <c r="AY169" s="165" t="s">
        <v>122</v>
      </c>
    </row>
    <row r="170" spans="1:65" s="162" customFormat="1">
      <c r="B170" s="163"/>
      <c r="D170" s="164" t="s">
        <v>138</v>
      </c>
      <c r="E170" s="165"/>
      <c r="F170" s="166" t="s">
        <v>145</v>
      </c>
      <c r="H170" s="167">
        <v>0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138</v>
      </c>
      <c r="AU170" s="165" t="s">
        <v>129</v>
      </c>
      <c r="AV170" s="162" t="s">
        <v>129</v>
      </c>
      <c r="AW170" s="162" t="s">
        <v>31</v>
      </c>
      <c r="AX170" s="162" t="s">
        <v>74</v>
      </c>
      <c r="AY170" s="165" t="s">
        <v>122</v>
      </c>
    </row>
    <row r="171" spans="1:65" s="162" customFormat="1" ht="19.95">
      <c r="B171" s="163"/>
      <c r="D171" s="164" t="s">
        <v>138</v>
      </c>
      <c r="E171" s="165"/>
      <c r="F171" s="166" t="s">
        <v>146</v>
      </c>
      <c r="H171" s="167">
        <v>50.112000000000002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138</v>
      </c>
      <c r="AU171" s="165" t="s">
        <v>129</v>
      </c>
      <c r="AV171" s="162" t="s">
        <v>129</v>
      </c>
      <c r="AW171" s="162" t="s">
        <v>31</v>
      </c>
      <c r="AX171" s="162" t="s">
        <v>74</v>
      </c>
      <c r="AY171" s="165" t="s">
        <v>122</v>
      </c>
    </row>
    <row r="172" spans="1:65" s="162" customFormat="1">
      <c r="B172" s="163"/>
      <c r="D172" s="164" t="s">
        <v>138</v>
      </c>
      <c r="E172" s="165"/>
      <c r="F172" s="166" t="s">
        <v>147</v>
      </c>
      <c r="H172" s="167">
        <v>34.137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138</v>
      </c>
      <c r="AU172" s="165" t="s">
        <v>129</v>
      </c>
      <c r="AV172" s="162" t="s">
        <v>129</v>
      </c>
      <c r="AW172" s="162" t="s">
        <v>31</v>
      </c>
      <c r="AX172" s="162" t="s">
        <v>74</v>
      </c>
      <c r="AY172" s="165" t="s">
        <v>122</v>
      </c>
    </row>
    <row r="173" spans="1:65" s="172" customFormat="1">
      <c r="B173" s="173"/>
      <c r="D173" s="164" t="s">
        <v>138</v>
      </c>
      <c r="E173" s="174"/>
      <c r="F173" s="175" t="s">
        <v>148</v>
      </c>
      <c r="H173" s="176">
        <v>94.879000000000005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138</v>
      </c>
      <c r="AU173" s="174" t="s">
        <v>129</v>
      </c>
      <c r="AV173" s="172" t="s">
        <v>128</v>
      </c>
      <c r="AW173" s="172" t="s">
        <v>31</v>
      </c>
      <c r="AX173" s="172" t="s">
        <v>79</v>
      </c>
      <c r="AY173" s="174" t="s">
        <v>122</v>
      </c>
    </row>
    <row r="174" spans="1:65" s="134" customFormat="1" ht="22.85" customHeight="1">
      <c r="B174" s="135"/>
      <c r="D174" s="136" t="s">
        <v>73</v>
      </c>
      <c r="E174" s="146" t="s">
        <v>198</v>
      </c>
      <c r="F174" s="136" t="s">
        <v>199</v>
      </c>
      <c r="I174" s="138"/>
      <c r="J174" s="147">
        <f>BK174</f>
        <v>0</v>
      </c>
      <c r="L174" s="135"/>
      <c r="M174" s="140"/>
      <c r="N174" s="141"/>
      <c r="O174" s="141"/>
      <c r="P174" s="142">
        <f>SUM(P175:P179)</f>
        <v>0</v>
      </c>
      <c r="Q174" s="141"/>
      <c r="R174" s="142">
        <f>SUM(R175:R179)</f>
        <v>0</v>
      </c>
      <c r="S174" s="141"/>
      <c r="T174" s="143">
        <f>SUM(T175:T179)</f>
        <v>0</v>
      </c>
      <c r="AR174" s="136" t="s">
        <v>79</v>
      </c>
      <c r="AT174" s="144" t="s">
        <v>73</v>
      </c>
      <c r="AU174" s="144" t="s">
        <v>79</v>
      </c>
      <c r="AY174" s="136" t="s">
        <v>122</v>
      </c>
      <c r="BK174" s="145">
        <f>SUM(BK175:BK179)</f>
        <v>0</v>
      </c>
    </row>
    <row r="175" spans="1:65" s="34" customFormat="1" ht="24.1" customHeight="1">
      <c r="A175" s="30"/>
      <c r="B175" s="148"/>
      <c r="C175" s="149" t="s">
        <v>200</v>
      </c>
      <c r="D175" s="149" t="s">
        <v>124</v>
      </c>
      <c r="E175" s="150" t="s">
        <v>201</v>
      </c>
      <c r="F175" s="151" t="s">
        <v>202</v>
      </c>
      <c r="G175" s="152" t="s">
        <v>203</v>
      </c>
      <c r="H175" s="153">
        <v>2.2160000000000002</v>
      </c>
      <c r="I175" s="154"/>
      <c r="J175" s="155">
        <f>ROUND(I175*H175,2)</f>
        <v>0</v>
      </c>
      <c r="K175" s="151" t="s">
        <v>136</v>
      </c>
      <c r="L175" s="31"/>
      <c r="M175" s="156"/>
      <c r="N175" s="157" t="s">
        <v>40</v>
      </c>
      <c r="O175" s="58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0" t="s">
        <v>128</v>
      </c>
      <c r="AT175" s="160" t="s">
        <v>124</v>
      </c>
      <c r="AU175" s="160" t="s">
        <v>129</v>
      </c>
      <c r="AY175" s="16" t="s">
        <v>122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6" t="s">
        <v>129</v>
      </c>
      <c r="BK175" s="161">
        <f>ROUND(I175*H175,2)</f>
        <v>0</v>
      </c>
      <c r="BL175" s="16" t="s">
        <v>128</v>
      </c>
      <c r="BM175" s="160" t="s">
        <v>204</v>
      </c>
    </row>
    <row r="176" spans="1:65" s="34" customFormat="1" ht="24.1" customHeight="1">
      <c r="A176" s="30"/>
      <c r="B176" s="148"/>
      <c r="C176" s="149" t="s">
        <v>205</v>
      </c>
      <c r="D176" s="149" t="s">
        <v>124</v>
      </c>
      <c r="E176" s="150" t="s">
        <v>206</v>
      </c>
      <c r="F176" s="151" t="s">
        <v>207</v>
      </c>
      <c r="G176" s="152" t="s">
        <v>203</v>
      </c>
      <c r="H176" s="153">
        <v>2.2160000000000002</v>
      </c>
      <c r="I176" s="154"/>
      <c r="J176" s="155">
        <f>ROUND(I176*H176,2)</f>
        <v>0</v>
      </c>
      <c r="K176" s="151" t="s">
        <v>136</v>
      </c>
      <c r="L176" s="31"/>
      <c r="M176" s="156"/>
      <c r="N176" s="157" t="s">
        <v>40</v>
      </c>
      <c r="O176" s="58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0" t="s">
        <v>128</v>
      </c>
      <c r="AT176" s="160" t="s">
        <v>124</v>
      </c>
      <c r="AU176" s="160" t="s">
        <v>129</v>
      </c>
      <c r="AY176" s="16" t="s">
        <v>122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6" t="s">
        <v>129</v>
      </c>
      <c r="BK176" s="161">
        <f>ROUND(I176*H176,2)</f>
        <v>0</v>
      </c>
      <c r="BL176" s="16" t="s">
        <v>128</v>
      </c>
      <c r="BM176" s="160" t="s">
        <v>208</v>
      </c>
    </row>
    <row r="177" spans="1:65" s="34" customFormat="1" ht="24.1" customHeight="1">
      <c r="A177" s="30"/>
      <c r="B177" s="148"/>
      <c r="C177" s="149" t="s">
        <v>209</v>
      </c>
      <c r="D177" s="149" t="s">
        <v>124</v>
      </c>
      <c r="E177" s="150" t="s">
        <v>210</v>
      </c>
      <c r="F177" s="151" t="s">
        <v>211</v>
      </c>
      <c r="G177" s="152" t="s">
        <v>203</v>
      </c>
      <c r="H177" s="153">
        <v>31.024000000000001</v>
      </c>
      <c r="I177" s="154"/>
      <c r="J177" s="155">
        <f>ROUND(I177*H177,2)</f>
        <v>0</v>
      </c>
      <c r="K177" s="151" t="s">
        <v>136</v>
      </c>
      <c r="L177" s="31"/>
      <c r="M177" s="156"/>
      <c r="N177" s="157" t="s">
        <v>40</v>
      </c>
      <c r="O177" s="58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0" t="s">
        <v>128</v>
      </c>
      <c r="AT177" s="160" t="s">
        <v>124</v>
      </c>
      <c r="AU177" s="160" t="s">
        <v>129</v>
      </c>
      <c r="AY177" s="16" t="s">
        <v>122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6" t="s">
        <v>129</v>
      </c>
      <c r="BK177" s="161">
        <f>ROUND(I177*H177,2)</f>
        <v>0</v>
      </c>
      <c r="BL177" s="16" t="s">
        <v>128</v>
      </c>
      <c r="BM177" s="160" t="s">
        <v>212</v>
      </c>
    </row>
    <row r="178" spans="1:65" s="162" customFormat="1">
      <c r="B178" s="163"/>
      <c r="D178" s="164" t="s">
        <v>138</v>
      </c>
      <c r="F178" s="166" t="s">
        <v>213</v>
      </c>
      <c r="H178" s="167">
        <v>31.024000000000001</v>
      </c>
      <c r="I178" s="168"/>
      <c r="L178" s="163"/>
      <c r="M178" s="169"/>
      <c r="N178" s="170"/>
      <c r="O178" s="170"/>
      <c r="P178" s="170"/>
      <c r="Q178" s="170"/>
      <c r="R178" s="170"/>
      <c r="S178" s="170"/>
      <c r="T178" s="171"/>
      <c r="AT178" s="165" t="s">
        <v>138</v>
      </c>
      <c r="AU178" s="165" t="s">
        <v>129</v>
      </c>
      <c r="AV178" s="162" t="s">
        <v>129</v>
      </c>
      <c r="AW178" s="162" t="s">
        <v>2</v>
      </c>
      <c r="AX178" s="162" t="s">
        <v>79</v>
      </c>
      <c r="AY178" s="165" t="s">
        <v>122</v>
      </c>
    </row>
    <row r="179" spans="1:65" s="34" customFormat="1" ht="24.1" customHeight="1">
      <c r="A179" s="30"/>
      <c r="B179" s="148"/>
      <c r="C179" s="149" t="s">
        <v>214</v>
      </c>
      <c r="D179" s="149" t="s">
        <v>124</v>
      </c>
      <c r="E179" s="150" t="s">
        <v>215</v>
      </c>
      <c r="F179" s="151" t="s">
        <v>216</v>
      </c>
      <c r="G179" s="152" t="s">
        <v>203</v>
      </c>
      <c r="H179" s="153">
        <v>2.2160000000000002</v>
      </c>
      <c r="I179" s="154"/>
      <c r="J179" s="155">
        <f>ROUND(I179*H179,2)</f>
        <v>0</v>
      </c>
      <c r="K179" s="151" t="s">
        <v>136</v>
      </c>
      <c r="L179" s="31"/>
      <c r="M179" s="156"/>
      <c r="N179" s="157" t="s">
        <v>40</v>
      </c>
      <c r="O179" s="58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0" t="s">
        <v>128</v>
      </c>
      <c r="AT179" s="160" t="s">
        <v>124</v>
      </c>
      <c r="AU179" s="160" t="s">
        <v>129</v>
      </c>
      <c r="AY179" s="16" t="s">
        <v>122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6" t="s">
        <v>129</v>
      </c>
      <c r="BK179" s="161">
        <f>ROUND(I179*H179,2)</f>
        <v>0</v>
      </c>
      <c r="BL179" s="16" t="s">
        <v>128</v>
      </c>
      <c r="BM179" s="160" t="s">
        <v>217</v>
      </c>
    </row>
    <row r="180" spans="1:65" s="134" customFormat="1" ht="22.85" customHeight="1">
      <c r="B180" s="135"/>
      <c r="D180" s="136" t="s">
        <v>73</v>
      </c>
      <c r="E180" s="146" t="s">
        <v>218</v>
      </c>
      <c r="F180" s="146" t="s">
        <v>219</v>
      </c>
      <c r="I180" s="138"/>
      <c r="J180" s="147">
        <f>BK180</f>
        <v>0</v>
      </c>
      <c r="L180" s="135"/>
      <c r="M180" s="140"/>
      <c r="N180" s="141"/>
      <c r="O180" s="141"/>
      <c r="P180" s="142">
        <f>P181</f>
        <v>0</v>
      </c>
      <c r="Q180" s="141"/>
      <c r="R180" s="142">
        <f>R181</f>
        <v>0</v>
      </c>
      <c r="S180" s="141"/>
      <c r="T180" s="143">
        <f>T181</f>
        <v>0</v>
      </c>
      <c r="AR180" s="136" t="s">
        <v>79</v>
      </c>
      <c r="AT180" s="144" t="s">
        <v>73</v>
      </c>
      <c r="AU180" s="144" t="s">
        <v>79</v>
      </c>
      <c r="AY180" s="136" t="s">
        <v>122</v>
      </c>
      <c r="BK180" s="145">
        <f>BK181</f>
        <v>0</v>
      </c>
    </row>
    <row r="181" spans="1:65" s="34" customFormat="1" ht="21.75" customHeight="1">
      <c r="A181" s="30"/>
      <c r="B181" s="148"/>
      <c r="C181" s="149" t="s">
        <v>220</v>
      </c>
      <c r="D181" s="149" t="s">
        <v>124</v>
      </c>
      <c r="E181" s="150" t="s">
        <v>221</v>
      </c>
      <c r="F181" s="151" t="s">
        <v>222</v>
      </c>
      <c r="G181" s="152" t="s">
        <v>203</v>
      </c>
      <c r="H181" s="153">
        <v>0.57199999999999995</v>
      </c>
      <c r="I181" s="154"/>
      <c r="J181" s="155">
        <f>ROUND(I181*H181,2)</f>
        <v>0</v>
      </c>
      <c r="K181" s="151" t="s">
        <v>136</v>
      </c>
      <c r="L181" s="31"/>
      <c r="M181" s="156"/>
      <c r="N181" s="157" t="s">
        <v>40</v>
      </c>
      <c r="O181" s="58"/>
      <c r="P181" s="158">
        <f>O181*H181</f>
        <v>0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0" t="s">
        <v>128</v>
      </c>
      <c r="AT181" s="160" t="s">
        <v>124</v>
      </c>
      <c r="AU181" s="160" t="s">
        <v>129</v>
      </c>
      <c r="AY181" s="16" t="s">
        <v>122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6" t="s">
        <v>129</v>
      </c>
      <c r="BK181" s="161">
        <f>ROUND(I181*H181,2)</f>
        <v>0</v>
      </c>
      <c r="BL181" s="16" t="s">
        <v>128</v>
      </c>
      <c r="BM181" s="160" t="s">
        <v>223</v>
      </c>
    </row>
    <row r="182" spans="1:65" s="134" customFormat="1" ht="25.9" customHeight="1">
      <c r="B182" s="135"/>
      <c r="D182" s="136" t="s">
        <v>73</v>
      </c>
      <c r="E182" s="137" t="s">
        <v>224</v>
      </c>
      <c r="F182" s="137" t="s">
        <v>225</v>
      </c>
      <c r="I182" s="138"/>
      <c r="J182" s="139">
        <f>BK182</f>
        <v>0</v>
      </c>
      <c r="L182" s="135"/>
      <c r="M182" s="140"/>
      <c r="N182" s="141"/>
      <c r="O182" s="141"/>
      <c r="P182" s="142">
        <f>P183+P186+P197+P200+P211+P227+P232+P242+P260+P267</f>
        <v>0</v>
      </c>
      <c r="Q182" s="141"/>
      <c r="R182" s="142">
        <f>R183+R186+R197+R200+R211+R227+R232+R242+R260+R267</f>
        <v>0.66885519999999987</v>
      </c>
      <c r="S182" s="141"/>
      <c r="T182" s="143">
        <f>T183+T186+T197+T200+T211+T227+T232+T242+T260+T267</f>
        <v>0.42067882000000001</v>
      </c>
      <c r="AR182" s="136" t="s">
        <v>129</v>
      </c>
      <c r="AT182" s="144" t="s">
        <v>73</v>
      </c>
      <c r="AU182" s="144" t="s">
        <v>74</v>
      </c>
      <c r="AY182" s="136" t="s">
        <v>122</v>
      </c>
      <c r="BK182" s="145">
        <f>BK183+BK186+BK197+BK200+BK211+BK227+BK232+BK242+BK260+BK267</f>
        <v>0</v>
      </c>
    </row>
    <row r="183" spans="1:65" s="134" customFormat="1" ht="22.85" customHeight="1">
      <c r="B183" s="135"/>
      <c r="D183" s="136" t="s">
        <v>73</v>
      </c>
      <c r="E183" s="146" t="s">
        <v>226</v>
      </c>
      <c r="F183" s="146" t="s">
        <v>227</v>
      </c>
      <c r="I183" s="138"/>
      <c r="J183" s="147">
        <f>BK183</f>
        <v>0</v>
      </c>
      <c r="L183" s="135"/>
      <c r="M183" s="140"/>
      <c r="N183" s="141"/>
      <c r="O183" s="141"/>
      <c r="P183" s="142">
        <f>SUM(P184:P185)</f>
        <v>0</v>
      </c>
      <c r="Q183" s="141"/>
      <c r="R183" s="142">
        <f>SUM(R184:R185)</f>
        <v>1.57E-3</v>
      </c>
      <c r="S183" s="141"/>
      <c r="T183" s="143">
        <f>SUM(T184:T185)</f>
        <v>0</v>
      </c>
      <c r="AR183" s="136" t="s">
        <v>129</v>
      </c>
      <c r="AT183" s="144" t="s">
        <v>73</v>
      </c>
      <c r="AU183" s="144" t="s">
        <v>79</v>
      </c>
      <c r="AY183" s="136" t="s">
        <v>122</v>
      </c>
      <c r="BK183" s="145">
        <f>SUM(BK184:BK185)</f>
        <v>0</v>
      </c>
    </row>
    <row r="184" spans="1:65" s="34" customFormat="1" ht="24.1" customHeight="1">
      <c r="A184" s="30"/>
      <c r="B184" s="148"/>
      <c r="C184" s="149" t="s">
        <v>6</v>
      </c>
      <c r="D184" s="149" t="s">
        <v>124</v>
      </c>
      <c r="E184" s="150" t="s">
        <v>228</v>
      </c>
      <c r="F184" s="151" t="s">
        <v>229</v>
      </c>
      <c r="G184" s="152" t="s">
        <v>127</v>
      </c>
      <c r="H184" s="153">
        <v>1</v>
      </c>
      <c r="I184" s="154"/>
      <c r="J184" s="155">
        <f>ROUND(I184*H184,2)</f>
        <v>0</v>
      </c>
      <c r="K184" s="151"/>
      <c r="L184" s="31"/>
      <c r="M184" s="156"/>
      <c r="N184" s="157" t="s">
        <v>40</v>
      </c>
      <c r="O184" s="58"/>
      <c r="P184" s="158">
        <f>O184*H184</f>
        <v>0</v>
      </c>
      <c r="Q184" s="158">
        <v>1.57E-3</v>
      </c>
      <c r="R184" s="158">
        <f>Q184*H184</f>
        <v>1.57E-3</v>
      </c>
      <c r="S184" s="158">
        <v>0</v>
      </c>
      <c r="T184" s="159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0" t="s">
        <v>200</v>
      </c>
      <c r="AT184" s="160" t="s">
        <v>124</v>
      </c>
      <c r="AU184" s="160" t="s">
        <v>129</v>
      </c>
      <c r="AY184" s="16" t="s">
        <v>122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6" t="s">
        <v>129</v>
      </c>
      <c r="BK184" s="161">
        <f>ROUND(I184*H184,2)</f>
        <v>0</v>
      </c>
      <c r="BL184" s="16" t="s">
        <v>200</v>
      </c>
      <c r="BM184" s="160" t="s">
        <v>230</v>
      </c>
    </row>
    <row r="185" spans="1:65" s="34" customFormat="1" ht="24.1" customHeight="1">
      <c r="A185" s="30"/>
      <c r="B185" s="148"/>
      <c r="C185" s="149" t="s">
        <v>231</v>
      </c>
      <c r="D185" s="149" t="s">
        <v>124</v>
      </c>
      <c r="E185" s="150" t="s">
        <v>232</v>
      </c>
      <c r="F185" s="151" t="s">
        <v>233</v>
      </c>
      <c r="G185" s="152" t="s">
        <v>234</v>
      </c>
      <c r="H185" s="182"/>
      <c r="I185" s="154"/>
      <c r="J185" s="155">
        <f>ROUND(I185*H185,2)</f>
        <v>0</v>
      </c>
      <c r="K185" s="151" t="s">
        <v>136</v>
      </c>
      <c r="L185" s="31"/>
      <c r="M185" s="156"/>
      <c r="N185" s="157" t="s">
        <v>40</v>
      </c>
      <c r="O185" s="58"/>
      <c r="P185" s="158">
        <f>O185*H185</f>
        <v>0</v>
      </c>
      <c r="Q185" s="158">
        <v>0</v>
      </c>
      <c r="R185" s="158">
        <f>Q185*H185</f>
        <v>0</v>
      </c>
      <c r="S185" s="158">
        <v>0</v>
      </c>
      <c r="T185" s="159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0" t="s">
        <v>200</v>
      </c>
      <c r="AT185" s="160" t="s">
        <v>124</v>
      </c>
      <c r="AU185" s="160" t="s">
        <v>129</v>
      </c>
      <c r="AY185" s="16" t="s">
        <v>122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6" t="s">
        <v>129</v>
      </c>
      <c r="BK185" s="161">
        <f>ROUND(I185*H185,2)</f>
        <v>0</v>
      </c>
      <c r="BL185" s="16" t="s">
        <v>200</v>
      </c>
      <c r="BM185" s="160" t="s">
        <v>235</v>
      </c>
    </row>
    <row r="186" spans="1:65" s="134" customFormat="1" ht="22.85" customHeight="1">
      <c r="B186" s="135"/>
      <c r="D186" s="136" t="s">
        <v>73</v>
      </c>
      <c r="E186" s="146" t="s">
        <v>236</v>
      </c>
      <c r="F186" s="146" t="s">
        <v>237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SUM(P187:P196)</f>
        <v>0</v>
      </c>
      <c r="Q186" s="141"/>
      <c r="R186" s="142">
        <f>SUM(R187:R196)</f>
        <v>5.4400000000000004E-3</v>
      </c>
      <c r="S186" s="141"/>
      <c r="T186" s="143">
        <f>SUM(T187:T196)</f>
        <v>0.21348</v>
      </c>
      <c r="AR186" s="136" t="s">
        <v>129</v>
      </c>
      <c r="AT186" s="144" t="s">
        <v>73</v>
      </c>
      <c r="AU186" s="144" t="s">
        <v>79</v>
      </c>
      <c r="AY186" s="136" t="s">
        <v>122</v>
      </c>
      <c r="BK186" s="145">
        <f>SUM(BK187:BK196)</f>
        <v>0</v>
      </c>
    </row>
    <row r="187" spans="1:65" s="34" customFormat="1" ht="24.1" customHeight="1">
      <c r="A187" s="30"/>
      <c r="B187" s="148"/>
      <c r="C187" s="149" t="s">
        <v>238</v>
      </c>
      <c r="D187" s="149" t="s">
        <v>124</v>
      </c>
      <c r="E187" s="150" t="s">
        <v>239</v>
      </c>
      <c r="F187" s="151" t="s">
        <v>240</v>
      </c>
      <c r="G187" s="152" t="s">
        <v>241</v>
      </c>
      <c r="H187" s="153">
        <v>1</v>
      </c>
      <c r="I187" s="154"/>
      <c r="J187" s="155">
        <f t="shared" ref="J187:J196" si="0">ROUND(I187*H187,2)</f>
        <v>0</v>
      </c>
      <c r="K187" s="151" t="s">
        <v>136</v>
      </c>
      <c r="L187" s="31"/>
      <c r="M187" s="156"/>
      <c r="N187" s="157" t="s">
        <v>40</v>
      </c>
      <c r="O187" s="58"/>
      <c r="P187" s="158">
        <f t="shared" ref="P187:P196" si="1">O187*H187</f>
        <v>0</v>
      </c>
      <c r="Q187" s="158">
        <v>0</v>
      </c>
      <c r="R187" s="158">
        <f t="shared" ref="R187:R196" si="2">Q187*H187</f>
        <v>0</v>
      </c>
      <c r="S187" s="158">
        <v>9.1999999999999998E-3</v>
      </c>
      <c r="T187" s="159">
        <f t="shared" ref="T187:T196" si="3">S187*H187</f>
        <v>9.1999999999999998E-3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0" t="s">
        <v>200</v>
      </c>
      <c r="AT187" s="160" t="s">
        <v>124</v>
      </c>
      <c r="AU187" s="160" t="s">
        <v>129</v>
      </c>
      <c r="AY187" s="16" t="s">
        <v>122</v>
      </c>
      <c r="BE187" s="161">
        <f t="shared" ref="BE187:BE196" si="4">IF(N187="základní",J187,0)</f>
        <v>0</v>
      </c>
      <c r="BF187" s="161">
        <f t="shared" ref="BF187:BF196" si="5">IF(N187="snížená",J187,0)</f>
        <v>0</v>
      </c>
      <c r="BG187" s="161">
        <f t="shared" ref="BG187:BG196" si="6">IF(N187="zákl. přenesená",J187,0)</f>
        <v>0</v>
      </c>
      <c r="BH187" s="161">
        <f t="shared" ref="BH187:BH196" si="7">IF(N187="sníž. přenesená",J187,0)</f>
        <v>0</v>
      </c>
      <c r="BI187" s="161">
        <f t="shared" ref="BI187:BI196" si="8">IF(N187="nulová",J187,0)</f>
        <v>0</v>
      </c>
      <c r="BJ187" s="16" t="s">
        <v>129</v>
      </c>
      <c r="BK187" s="161">
        <f t="shared" ref="BK187:BK196" si="9">ROUND(I187*H187,2)</f>
        <v>0</v>
      </c>
      <c r="BL187" s="16" t="s">
        <v>200</v>
      </c>
      <c r="BM187" s="160" t="s">
        <v>242</v>
      </c>
    </row>
    <row r="188" spans="1:65" s="34" customFormat="1" ht="24.1" customHeight="1">
      <c r="A188" s="30"/>
      <c r="B188" s="148"/>
      <c r="C188" s="149" t="s">
        <v>243</v>
      </c>
      <c r="D188" s="149" t="s">
        <v>124</v>
      </c>
      <c r="E188" s="150" t="s">
        <v>244</v>
      </c>
      <c r="F188" s="151" t="s">
        <v>245</v>
      </c>
      <c r="G188" s="152" t="s">
        <v>241</v>
      </c>
      <c r="H188" s="153">
        <v>1</v>
      </c>
      <c r="I188" s="154"/>
      <c r="J188" s="155">
        <f t="shared" si="0"/>
        <v>0</v>
      </c>
      <c r="K188" s="151"/>
      <c r="L188" s="31"/>
      <c r="M188" s="156"/>
      <c r="N188" s="157" t="s">
        <v>40</v>
      </c>
      <c r="O188" s="58"/>
      <c r="P188" s="158">
        <f t="shared" si="1"/>
        <v>0</v>
      </c>
      <c r="Q188" s="158">
        <v>0</v>
      </c>
      <c r="R188" s="158">
        <f t="shared" si="2"/>
        <v>0</v>
      </c>
      <c r="S188" s="158">
        <v>6.7000000000000004E-2</v>
      </c>
      <c r="T188" s="159">
        <f t="shared" si="3"/>
        <v>6.7000000000000004E-2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0" t="s">
        <v>200</v>
      </c>
      <c r="AT188" s="160" t="s">
        <v>124</v>
      </c>
      <c r="AU188" s="160" t="s">
        <v>129</v>
      </c>
      <c r="AY188" s="16" t="s">
        <v>122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6" t="s">
        <v>129</v>
      </c>
      <c r="BK188" s="161">
        <f t="shared" si="9"/>
        <v>0</v>
      </c>
      <c r="BL188" s="16" t="s">
        <v>200</v>
      </c>
      <c r="BM188" s="160" t="s">
        <v>246</v>
      </c>
    </row>
    <row r="189" spans="1:65" s="34" customFormat="1" ht="16.5" customHeight="1">
      <c r="A189" s="30"/>
      <c r="B189" s="148"/>
      <c r="C189" s="149" t="s">
        <v>247</v>
      </c>
      <c r="D189" s="149" t="s">
        <v>124</v>
      </c>
      <c r="E189" s="150" t="s">
        <v>248</v>
      </c>
      <c r="F189" s="151" t="s">
        <v>249</v>
      </c>
      <c r="G189" s="152" t="s">
        <v>241</v>
      </c>
      <c r="H189" s="153">
        <v>1</v>
      </c>
      <c r="I189" s="154"/>
      <c r="J189" s="155">
        <f t="shared" si="0"/>
        <v>0</v>
      </c>
      <c r="K189" s="151"/>
      <c r="L189" s="31"/>
      <c r="M189" s="156"/>
      <c r="N189" s="157" t="s">
        <v>40</v>
      </c>
      <c r="O189" s="58"/>
      <c r="P189" s="158">
        <f t="shared" si="1"/>
        <v>0</v>
      </c>
      <c r="Q189" s="158">
        <v>0</v>
      </c>
      <c r="R189" s="158">
        <f t="shared" si="2"/>
        <v>0</v>
      </c>
      <c r="S189" s="158">
        <v>6.7000000000000004E-2</v>
      </c>
      <c r="T189" s="159">
        <f t="shared" si="3"/>
        <v>6.7000000000000004E-2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0" t="s">
        <v>200</v>
      </c>
      <c r="AT189" s="160" t="s">
        <v>124</v>
      </c>
      <c r="AU189" s="160" t="s">
        <v>129</v>
      </c>
      <c r="AY189" s="16" t="s">
        <v>122</v>
      </c>
      <c r="BE189" s="161">
        <f t="shared" si="4"/>
        <v>0</v>
      </c>
      <c r="BF189" s="161">
        <f t="shared" si="5"/>
        <v>0</v>
      </c>
      <c r="BG189" s="161">
        <f t="shared" si="6"/>
        <v>0</v>
      </c>
      <c r="BH189" s="161">
        <f t="shared" si="7"/>
        <v>0</v>
      </c>
      <c r="BI189" s="161">
        <f t="shared" si="8"/>
        <v>0</v>
      </c>
      <c r="BJ189" s="16" t="s">
        <v>129</v>
      </c>
      <c r="BK189" s="161">
        <f t="shared" si="9"/>
        <v>0</v>
      </c>
      <c r="BL189" s="16" t="s">
        <v>200</v>
      </c>
      <c r="BM189" s="160" t="s">
        <v>250</v>
      </c>
    </row>
    <row r="190" spans="1:65" s="34" customFormat="1" ht="16.5" customHeight="1">
      <c r="A190" s="30"/>
      <c r="B190" s="148"/>
      <c r="C190" s="149" t="s">
        <v>251</v>
      </c>
      <c r="D190" s="149" t="s">
        <v>124</v>
      </c>
      <c r="E190" s="150" t="s">
        <v>252</v>
      </c>
      <c r="F190" s="151" t="s">
        <v>253</v>
      </c>
      <c r="G190" s="152" t="s">
        <v>241</v>
      </c>
      <c r="H190" s="153">
        <v>1</v>
      </c>
      <c r="I190" s="154"/>
      <c r="J190" s="155">
        <f t="shared" si="0"/>
        <v>0</v>
      </c>
      <c r="K190" s="151"/>
      <c r="L190" s="31"/>
      <c r="M190" s="156"/>
      <c r="N190" s="157" t="s">
        <v>40</v>
      </c>
      <c r="O190" s="58"/>
      <c r="P190" s="158">
        <f t="shared" si="1"/>
        <v>0</v>
      </c>
      <c r="Q190" s="158">
        <v>0</v>
      </c>
      <c r="R190" s="158">
        <f t="shared" si="2"/>
        <v>0</v>
      </c>
      <c r="S190" s="158">
        <v>6.7000000000000004E-2</v>
      </c>
      <c r="T190" s="159">
        <f t="shared" si="3"/>
        <v>6.7000000000000004E-2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0" t="s">
        <v>200</v>
      </c>
      <c r="AT190" s="160" t="s">
        <v>124</v>
      </c>
      <c r="AU190" s="160" t="s">
        <v>129</v>
      </c>
      <c r="AY190" s="16" t="s">
        <v>122</v>
      </c>
      <c r="BE190" s="161">
        <f t="shared" si="4"/>
        <v>0</v>
      </c>
      <c r="BF190" s="161">
        <f t="shared" si="5"/>
        <v>0</v>
      </c>
      <c r="BG190" s="161">
        <f t="shared" si="6"/>
        <v>0</v>
      </c>
      <c r="BH190" s="161">
        <f t="shared" si="7"/>
        <v>0</v>
      </c>
      <c r="BI190" s="161">
        <f t="shared" si="8"/>
        <v>0</v>
      </c>
      <c r="BJ190" s="16" t="s">
        <v>129</v>
      </c>
      <c r="BK190" s="161">
        <f t="shared" si="9"/>
        <v>0</v>
      </c>
      <c r="BL190" s="16" t="s">
        <v>200</v>
      </c>
      <c r="BM190" s="160" t="s">
        <v>254</v>
      </c>
    </row>
    <row r="191" spans="1:65" s="34" customFormat="1" ht="16.5" customHeight="1">
      <c r="A191" s="30"/>
      <c r="B191" s="148"/>
      <c r="C191" s="149" t="s">
        <v>255</v>
      </c>
      <c r="D191" s="149" t="s">
        <v>124</v>
      </c>
      <c r="E191" s="150" t="s">
        <v>256</v>
      </c>
      <c r="F191" s="151" t="s">
        <v>257</v>
      </c>
      <c r="G191" s="152" t="s">
        <v>241</v>
      </c>
      <c r="H191" s="153">
        <v>1</v>
      </c>
      <c r="I191" s="154"/>
      <c r="J191" s="155">
        <f t="shared" si="0"/>
        <v>0</v>
      </c>
      <c r="K191" s="151" t="s">
        <v>136</v>
      </c>
      <c r="L191" s="31"/>
      <c r="M191" s="156"/>
      <c r="N191" s="157" t="s">
        <v>40</v>
      </c>
      <c r="O191" s="58"/>
      <c r="P191" s="158">
        <f t="shared" si="1"/>
        <v>0</v>
      </c>
      <c r="Q191" s="158">
        <v>0</v>
      </c>
      <c r="R191" s="158">
        <f t="shared" si="2"/>
        <v>0</v>
      </c>
      <c r="S191" s="158">
        <v>1.56E-3</v>
      </c>
      <c r="T191" s="159">
        <f t="shared" si="3"/>
        <v>1.56E-3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0" t="s">
        <v>200</v>
      </c>
      <c r="AT191" s="160" t="s">
        <v>124</v>
      </c>
      <c r="AU191" s="160" t="s">
        <v>129</v>
      </c>
      <c r="AY191" s="16" t="s">
        <v>122</v>
      </c>
      <c r="BE191" s="161">
        <f t="shared" si="4"/>
        <v>0</v>
      </c>
      <c r="BF191" s="161">
        <f t="shared" si="5"/>
        <v>0</v>
      </c>
      <c r="BG191" s="161">
        <f t="shared" si="6"/>
        <v>0</v>
      </c>
      <c r="BH191" s="161">
        <f t="shared" si="7"/>
        <v>0</v>
      </c>
      <c r="BI191" s="161">
        <f t="shared" si="8"/>
        <v>0</v>
      </c>
      <c r="BJ191" s="16" t="s">
        <v>129</v>
      </c>
      <c r="BK191" s="161">
        <f t="shared" si="9"/>
        <v>0</v>
      </c>
      <c r="BL191" s="16" t="s">
        <v>200</v>
      </c>
      <c r="BM191" s="160" t="s">
        <v>258</v>
      </c>
    </row>
    <row r="192" spans="1:65" s="34" customFormat="1" ht="16.5" customHeight="1">
      <c r="A192" s="30"/>
      <c r="B192" s="148"/>
      <c r="C192" s="149" t="s">
        <v>259</v>
      </c>
      <c r="D192" s="149" t="s">
        <v>124</v>
      </c>
      <c r="E192" s="150" t="s">
        <v>260</v>
      </c>
      <c r="F192" s="151" t="s">
        <v>261</v>
      </c>
      <c r="G192" s="152" t="s">
        <v>241</v>
      </c>
      <c r="H192" s="153">
        <v>2</v>
      </c>
      <c r="I192" s="154"/>
      <c r="J192" s="155">
        <f t="shared" si="0"/>
        <v>0</v>
      </c>
      <c r="K192" s="151" t="s">
        <v>136</v>
      </c>
      <c r="L192" s="31"/>
      <c r="M192" s="156"/>
      <c r="N192" s="157" t="s">
        <v>40</v>
      </c>
      <c r="O192" s="58"/>
      <c r="P192" s="158">
        <f t="shared" si="1"/>
        <v>0</v>
      </c>
      <c r="Q192" s="158">
        <v>0</v>
      </c>
      <c r="R192" s="158">
        <f t="shared" si="2"/>
        <v>0</v>
      </c>
      <c r="S192" s="158">
        <v>8.5999999999999998E-4</v>
      </c>
      <c r="T192" s="159">
        <f t="shared" si="3"/>
        <v>1.72E-3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0" t="s">
        <v>200</v>
      </c>
      <c r="AT192" s="160" t="s">
        <v>124</v>
      </c>
      <c r="AU192" s="160" t="s">
        <v>129</v>
      </c>
      <c r="AY192" s="16" t="s">
        <v>122</v>
      </c>
      <c r="BE192" s="161">
        <f t="shared" si="4"/>
        <v>0</v>
      </c>
      <c r="BF192" s="161">
        <f t="shared" si="5"/>
        <v>0</v>
      </c>
      <c r="BG192" s="161">
        <f t="shared" si="6"/>
        <v>0</v>
      </c>
      <c r="BH192" s="161">
        <f t="shared" si="7"/>
        <v>0</v>
      </c>
      <c r="BI192" s="161">
        <f t="shared" si="8"/>
        <v>0</v>
      </c>
      <c r="BJ192" s="16" t="s">
        <v>129</v>
      </c>
      <c r="BK192" s="161">
        <f t="shared" si="9"/>
        <v>0</v>
      </c>
      <c r="BL192" s="16" t="s">
        <v>200</v>
      </c>
      <c r="BM192" s="160" t="s">
        <v>262</v>
      </c>
    </row>
    <row r="193" spans="1:65" s="34" customFormat="1" ht="24.1" customHeight="1">
      <c r="A193" s="30"/>
      <c r="B193" s="148"/>
      <c r="C193" s="149" t="s">
        <v>263</v>
      </c>
      <c r="D193" s="149" t="s">
        <v>124</v>
      </c>
      <c r="E193" s="150" t="s">
        <v>264</v>
      </c>
      <c r="F193" s="151" t="s">
        <v>265</v>
      </c>
      <c r="G193" s="152" t="s">
        <v>241</v>
      </c>
      <c r="H193" s="153">
        <v>1</v>
      </c>
      <c r="I193" s="154"/>
      <c r="J193" s="155">
        <f t="shared" si="0"/>
        <v>0</v>
      </c>
      <c r="K193" s="151" t="s">
        <v>136</v>
      </c>
      <c r="L193" s="31"/>
      <c r="M193" s="156"/>
      <c r="N193" s="157" t="s">
        <v>40</v>
      </c>
      <c r="O193" s="58"/>
      <c r="P193" s="158">
        <f t="shared" si="1"/>
        <v>0</v>
      </c>
      <c r="Q193" s="158">
        <v>1.8E-3</v>
      </c>
      <c r="R193" s="158">
        <f t="shared" si="2"/>
        <v>1.8E-3</v>
      </c>
      <c r="S193" s="158">
        <v>0</v>
      </c>
      <c r="T193" s="159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0" t="s">
        <v>200</v>
      </c>
      <c r="AT193" s="160" t="s">
        <v>124</v>
      </c>
      <c r="AU193" s="160" t="s">
        <v>129</v>
      </c>
      <c r="AY193" s="16" t="s">
        <v>122</v>
      </c>
      <c r="BE193" s="161">
        <f t="shared" si="4"/>
        <v>0</v>
      </c>
      <c r="BF193" s="161">
        <f t="shared" si="5"/>
        <v>0</v>
      </c>
      <c r="BG193" s="161">
        <f t="shared" si="6"/>
        <v>0</v>
      </c>
      <c r="BH193" s="161">
        <f t="shared" si="7"/>
        <v>0</v>
      </c>
      <c r="BI193" s="161">
        <f t="shared" si="8"/>
        <v>0</v>
      </c>
      <c r="BJ193" s="16" t="s">
        <v>129</v>
      </c>
      <c r="BK193" s="161">
        <f t="shared" si="9"/>
        <v>0</v>
      </c>
      <c r="BL193" s="16" t="s">
        <v>200</v>
      </c>
      <c r="BM193" s="160" t="s">
        <v>266</v>
      </c>
    </row>
    <row r="194" spans="1:65" s="34" customFormat="1" ht="21.75" customHeight="1">
      <c r="A194" s="30"/>
      <c r="B194" s="148"/>
      <c r="C194" s="149" t="s">
        <v>267</v>
      </c>
      <c r="D194" s="149" t="s">
        <v>124</v>
      </c>
      <c r="E194" s="150" t="s">
        <v>268</v>
      </c>
      <c r="F194" s="151" t="s">
        <v>269</v>
      </c>
      <c r="G194" s="152" t="s">
        <v>241</v>
      </c>
      <c r="H194" s="153">
        <v>1</v>
      </c>
      <c r="I194" s="154"/>
      <c r="J194" s="155">
        <f t="shared" si="0"/>
        <v>0</v>
      </c>
      <c r="K194" s="151" t="s">
        <v>136</v>
      </c>
      <c r="L194" s="31"/>
      <c r="M194" s="156"/>
      <c r="N194" s="157" t="s">
        <v>40</v>
      </c>
      <c r="O194" s="58"/>
      <c r="P194" s="158">
        <f t="shared" si="1"/>
        <v>0</v>
      </c>
      <c r="Q194" s="158">
        <v>1.8E-3</v>
      </c>
      <c r="R194" s="158">
        <f t="shared" si="2"/>
        <v>1.8E-3</v>
      </c>
      <c r="S194" s="158">
        <v>0</v>
      </c>
      <c r="T194" s="159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0" t="s">
        <v>200</v>
      </c>
      <c r="AT194" s="160" t="s">
        <v>124</v>
      </c>
      <c r="AU194" s="160" t="s">
        <v>129</v>
      </c>
      <c r="AY194" s="16" t="s">
        <v>122</v>
      </c>
      <c r="BE194" s="161">
        <f t="shared" si="4"/>
        <v>0</v>
      </c>
      <c r="BF194" s="161">
        <f t="shared" si="5"/>
        <v>0</v>
      </c>
      <c r="BG194" s="161">
        <f t="shared" si="6"/>
        <v>0</v>
      </c>
      <c r="BH194" s="161">
        <f t="shared" si="7"/>
        <v>0</v>
      </c>
      <c r="BI194" s="161">
        <f t="shared" si="8"/>
        <v>0</v>
      </c>
      <c r="BJ194" s="16" t="s">
        <v>129</v>
      </c>
      <c r="BK194" s="161">
        <f t="shared" si="9"/>
        <v>0</v>
      </c>
      <c r="BL194" s="16" t="s">
        <v>200</v>
      </c>
      <c r="BM194" s="160" t="s">
        <v>270</v>
      </c>
    </row>
    <row r="195" spans="1:65" s="34" customFormat="1" ht="16.5" customHeight="1">
      <c r="A195" s="30"/>
      <c r="B195" s="148"/>
      <c r="C195" s="149" t="s">
        <v>271</v>
      </c>
      <c r="D195" s="149" t="s">
        <v>124</v>
      </c>
      <c r="E195" s="150" t="s">
        <v>272</v>
      </c>
      <c r="F195" s="151" t="s">
        <v>273</v>
      </c>
      <c r="G195" s="152" t="s">
        <v>241</v>
      </c>
      <c r="H195" s="153">
        <v>1</v>
      </c>
      <c r="I195" s="154"/>
      <c r="J195" s="155">
        <f t="shared" si="0"/>
        <v>0</v>
      </c>
      <c r="K195" s="151" t="s">
        <v>136</v>
      </c>
      <c r="L195" s="31"/>
      <c r="M195" s="156"/>
      <c r="N195" s="157" t="s">
        <v>40</v>
      </c>
      <c r="O195" s="58"/>
      <c r="P195" s="158">
        <f t="shared" si="1"/>
        <v>0</v>
      </c>
      <c r="Q195" s="158">
        <v>1.8400000000000001E-3</v>
      </c>
      <c r="R195" s="158">
        <f t="shared" si="2"/>
        <v>1.8400000000000001E-3</v>
      </c>
      <c r="S195" s="158">
        <v>0</v>
      </c>
      <c r="T195" s="159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0" t="s">
        <v>200</v>
      </c>
      <c r="AT195" s="160" t="s">
        <v>124</v>
      </c>
      <c r="AU195" s="160" t="s">
        <v>129</v>
      </c>
      <c r="AY195" s="16" t="s">
        <v>122</v>
      </c>
      <c r="BE195" s="161">
        <f t="shared" si="4"/>
        <v>0</v>
      </c>
      <c r="BF195" s="161">
        <f t="shared" si="5"/>
        <v>0</v>
      </c>
      <c r="BG195" s="161">
        <f t="shared" si="6"/>
        <v>0</v>
      </c>
      <c r="BH195" s="161">
        <f t="shared" si="7"/>
        <v>0</v>
      </c>
      <c r="BI195" s="161">
        <f t="shared" si="8"/>
        <v>0</v>
      </c>
      <c r="BJ195" s="16" t="s">
        <v>129</v>
      </c>
      <c r="BK195" s="161">
        <f t="shared" si="9"/>
        <v>0</v>
      </c>
      <c r="BL195" s="16" t="s">
        <v>200</v>
      </c>
      <c r="BM195" s="160" t="s">
        <v>274</v>
      </c>
    </row>
    <row r="196" spans="1:65" s="34" customFormat="1" ht="24.1" customHeight="1">
      <c r="A196" s="30"/>
      <c r="B196" s="148"/>
      <c r="C196" s="149" t="s">
        <v>275</v>
      </c>
      <c r="D196" s="149" t="s">
        <v>124</v>
      </c>
      <c r="E196" s="150" t="s">
        <v>276</v>
      </c>
      <c r="F196" s="151" t="s">
        <v>277</v>
      </c>
      <c r="G196" s="152" t="s">
        <v>234</v>
      </c>
      <c r="H196" s="182"/>
      <c r="I196" s="154"/>
      <c r="J196" s="155">
        <f t="shared" si="0"/>
        <v>0</v>
      </c>
      <c r="K196" s="151" t="s">
        <v>136</v>
      </c>
      <c r="L196" s="31"/>
      <c r="M196" s="156"/>
      <c r="N196" s="157" t="s">
        <v>40</v>
      </c>
      <c r="O196" s="58"/>
      <c r="P196" s="158">
        <f t="shared" si="1"/>
        <v>0</v>
      </c>
      <c r="Q196" s="158">
        <v>0</v>
      </c>
      <c r="R196" s="158">
        <f t="shared" si="2"/>
        <v>0</v>
      </c>
      <c r="S196" s="158">
        <v>0</v>
      </c>
      <c r="T196" s="159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0" t="s">
        <v>200</v>
      </c>
      <c r="AT196" s="160" t="s">
        <v>124</v>
      </c>
      <c r="AU196" s="160" t="s">
        <v>129</v>
      </c>
      <c r="AY196" s="16" t="s">
        <v>122</v>
      </c>
      <c r="BE196" s="161">
        <f t="shared" si="4"/>
        <v>0</v>
      </c>
      <c r="BF196" s="161">
        <f t="shared" si="5"/>
        <v>0</v>
      </c>
      <c r="BG196" s="161">
        <f t="shared" si="6"/>
        <v>0</v>
      </c>
      <c r="BH196" s="161">
        <f t="shared" si="7"/>
        <v>0</v>
      </c>
      <c r="BI196" s="161">
        <f t="shared" si="8"/>
        <v>0</v>
      </c>
      <c r="BJ196" s="16" t="s">
        <v>129</v>
      </c>
      <c r="BK196" s="161">
        <f t="shared" si="9"/>
        <v>0</v>
      </c>
      <c r="BL196" s="16" t="s">
        <v>200</v>
      </c>
      <c r="BM196" s="160" t="s">
        <v>278</v>
      </c>
    </row>
    <row r="197" spans="1:65" s="134" customFormat="1" ht="22.85" customHeight="1">
      <c r="B197" s="135"/>
      <c r="D197" s="136" t="s">
        <v>73</v>
      </c>
      <c r="E197" s="146" t="s">
        <v>279</v>
      </c>
      <c r="F197" s="146" t="s">
        <v>280</v>
      </c>
      <c r="I197" s="138"/>
      <c r="J197" s="147">
        <f>BK197</f>
        <v>0</v>
      </c>
      <c r="L197" s="135"/>
      <c r="M197" s="140"/>
      <c r="N197" s="141"/>
      <c r="O197" s="141"/>
      <c r="P197" s="142">
        <f>SUM(P198:P199)</f>
        <v>0</v>
      </c>
      <c r="Q197" s="141"/>
      <c r="R197" s="142">
        <f>SUM(R198:R199)</f>
        <v>5.5999999999999995E-4</v>
      </c>
      <c r="S197" s="141"/>
      <c r="T197" s="143">
        <f>SUM(T198:T199)</f>
        <v>0</v>
      </c>
      <c r="AR197" s="136" t="s">
        <v>129</v>
      </c>
      <c r="AT197" s="144" t="s">
        <v>73</v>
      </c>
      <c r="AU197" s="144" t="s">
        <v>79</v>
      </c>
      <c r="AY197" s="136" t="s">
        <v>122</v>
      </c>
      <c r="BK197" s="145">
        <f>SUM(BK198:BK199)</f>
        <v>0</v>
      </c>
    </row>
    <row r="198" spans="1:65" s="34" customFormat="1" ht="16.5" customHeight="1">
      <c r="A198" s="30"/>
      <c r="B198" s="148"/>
      <c r="C198" s="149" t="s">
        <v>281</v>
      </c>
      <c r="D198" s="149" t="s">
        <v>124</v>
      </c>
      <c r="E198" s="150" t="s">
        <v>282</v>
      </c>
      <c r="F198" s="151" t="s">
        <v>283</v>
      </c>
      <c r="G198" s="152" t="s">
        <v>181</v>
      </c>
      <c r="H198" s="153">
        <v>4</v>
      </c>
      <c r="I198" s="154"/>
      <c r="J198" s="155">
        <f>ROUND(I198*H198,2)</f>
        <v>0</v>
      </c>
      <c r="K198" s="151" t="s">
        <v>284</v>
      </c>
      <c r="L198" s="31"/>
      <c r="M198" s="156"/>
      <c r="N198" s="157" t="s">
        <v>40</v>
      </c>
      <c r="O198" s="58"/>
      <c r="P198" s="158">
        <f>O198*H198</f>
        <v>0</v>
      </c>
      <c r="Q198" s="158">
        <v>1.3999999999999999E-4</v>
      </c>
      <c r="R198" s="158">
        <f>Q198*H198</f>
        <v>5.5999999999999995E-4</v>
      </c>
      <c r="S198" s="158">
        <v>0</v>
      </c>
      <c r="T198" s="159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0" t="s">
        <v>200</v>
      </c>
      <c r="AT198" s="160" t="s">
        <v>124</v>
      </c>
      <c r="AU198" s="160" t="s">
        <v>129</v>
      </c>
      <c r="AY198" s="16" t="s">
        <v>122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6" t="s">
        <v>129</v>
      </c>
      <c r="BK198" s="161">
        <f>ROUND(I198*H198,2)</f>
        <v>0</v>
      </c>
      <c r="BL198" s="16" t="s">
        <v>200</v>
      </c>
      <c r="BM198" s="160" t="s">
        <v>285</v>
      </c>
    </row>
    <row r="199" spans="1:65" s="34" customFormat="1" ht="24.1" customHeight="1">
      <c r="A199" s="30"/>
      <c r="B199" s="148"/>
      <c r="C199" s="149" t="s">
        <v>286</v>
      </c>
      <c r="D199" s="149" t="s">
        <v>124</v>
      </c>
      <c r="E199" s="150" t="s">
        <v>287</v>
      </c>
      <c r="F199" s="151" t="s">
        <v>288</v>
      </c>
      <c r="G199" s="152" t="s">
        <v>234</v>
      </c>
      <c r="H199" s="182"/>
      <c r="I199" s="154"/>
      <c r="J199" s="155">
        <f>ROUND(I199*H199,2)</f>
        <v>0</v>
      </c>
      <c r="K199" s="151" t="s">
        <v>136</v>
      </c>
      <c r="L199" s="31"/>
      <c r="M199" s="156"/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0" t="s">
        <v>200</v>
      </c>
      <c r="AT199" s="160" t="s">
        <v>124</v>
      </c>
      <c r="AU199" s="160" t="s">
        <v>129</v>
      </c>
      <c r="AY199" s="16" t="s">
        <v>122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6" t="s">
        <v>129</v>
      </c>
      <c r="BK199" s="161">
        <f>ROUND(I199*H199,2)</f>
        <v>0</v>
      </c>
      <c r="BL199" s="16" t="s">
        <v>200</v>
      </c>
      <c r="BM199" s="160" t="s">
        <v>289</v>
      </c>
    </row>
    <row r="200" spans="1:65" s="134" customFormat="1" ht="22.85" customHeight="1">
      <c r="B200" s="135"/>
      <c r="D200" s="136" t="s">
        <v>73</v>
      </c>
      <c r="E200" s="146" t="s">
        <v>290</v>
      </c>
      <c r="F200" s="146" t="s">
        <v>291</v>
      </c>
      <c r="I200" s="138"/>
      <c r="J200" s="147">
        <f>BK200</f>
        <v>0</v>
      </c>
      <c r="L200" s="135"/>
      <c r="M200" s="140"/>
      <c r="N200" s="141"/>
      <c r="O200" s="141"/>
      <c r="P200" s="142">
        <f>SUM(P201:P210)</f>
        <v>0</v>
      </c>
      <c r="Q200" s="141"/>
      <c r="R200" s="142">
        <f>SUM(R201:R210)</f>
        <v>2.3E-2</v>
      </c>
      <c r="S200" s="141"/>
      <c r="T200" s="143">
        <f>SUM(T201:T210)</f>
        <v>3.3799999999999997E-2</v>
      </c>
      <c r="AR200" s="136" t="s">
        <v>129</v>
      </c>
      <c r="AT200" s="144" t="s">
        <v>73</v>
      </c>
      <c r="AU200" s="144" t="s">
        <v>79</v>
      </c>
      <c r="AY200" s="136" t="s">
        <v>122</v>
      </c>
      <c r="BK200" s="145">
        <f>SUM(BK201:BK210)</f>
        <v>0</v>
      </c>
    </row>
    <row r="201" spans="1:65" s="34" customFormat="1" ht="16.5" customHeight="1">
      <c r="A201" s="30"/>
      <c r="B201" s="148"/>
      <c r="C201" s="149" t="s">
        <v>292</v>
      </c>
      <c r="D201" s="149" t="s">
        <v>124</v>
      </c>
      <c r="E201" s="150" t="s">
        <v>293</v>
      </c>
      <c r="F201" s="151" t="s">
        <v>294</v>
      </c>
      <c r="G201" s="152" t="s">
        <v>181</v>
      </c>
      <c r="H201" s="153">
        <v>1</v>
      </c>
      <c r="I201" s="154"/>
      <c r="J201" s="155">
        <f t="shared" ref="J201:J210" si="10">ROUND(I201*H201,2)</f>
        <v>0</v>
      </c>
      <c r="K201" s="151"/>
      <c r="L201" s="31"/>
      <c r="M201" s="156"/>
      <c r="N201" s="157" t="s">
        <v>40</v>
      </c>
      <c r="O201" s="58"/>
      <c r="P201" s="158">
        <f t="shared" ref="P201:P210" si="11">O201*H201</f>
        <v>0</v>
      </c>
      <c r="Q201" s="158">
        <v>0</v>
      </c>
      <c r="R201" s="158">
        <f t="shared" ref="R201:R210" si="12">Q201*H201</f>
        <v>0</v>
      </c>
      <c r="S201" s="158">
        <v>3.3799999999999997E-2</v>
      </c>
      <c r="T201" s="159">
        <f t="shared" ref="T201:T210" si="13">S201*H201</f>
        <v>3.3799999999999997E-2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0" t="s">
        <v>200</v>
      </c>
      <c r="AT201" s="160" t="s">
        <v>124</v>
      </c>
      <c r="AU201" s="160" t="s">
        <v>129</v>
      </c>
      <c r="AY201" s="16" t="s">
        <v>122</v>
      </c>
      <c r="BE201" s="161">
        <f t="shared" ref="BE201:BE210" si="14">IF(N201="základní",J201,0)</f>
        <v>0</v>
      </c>
      <c r="BF201" s="161">
        <f t="shared" ref="BF201:BF210" si="15">IF(N201="snížená",J201,0)</f>
        <v>0</v>
      </c>
      <c r="BG201" s="161">
        <f t="shared" ref="BG201:BG210" si="16">IF(N201="zákl. přenesená",J201,0)</f>
        <v>0</v>
      </c>
      <c r="BH201" s="161">
        <f t="shared" ref="BH201:BH210" si="17">IF(N201="sníž. přenesená",J201,0)</f>
        <v>0</v>
      </c>
      <c r="BI201" s="161">
        <f t="shared" ref="BI201:BI210" si="18">IF(N201="nulová",J201,0)</f>
        <v>0</v>
      </c>
      <c r="BJ201" s="16" t="s">
        <v>129</v>
      </c>
      <c r="BK201" s="161">
        <f t="shared" ref="BK201:BK210" si="19">ROUND(I201*H201,2)</f>
        <v>0</v>
      </c>
      <c r="BL201" s="16" t="s">
        <v>200</v>
      </c>
      <c r="BM201" s="160" t="s">
        <v>295</v>
      </c>
    </row>
    <row r="202" spans="1:65" s="34" customFormat="1" ht="21.75" customHeight="1">
      <c r="A202" s="30"/>
      <c r="B202" s="148"/>
      <c r="C202" s="149" t="s">
        <v>296</v>
      </c>
      <c r="D202" s="149" t="s">
        <v>124</v>
      </c>
      <c r="E202" s="150" t="s">
        <v>297</v>
      </c>
      <c r="F202" s="151" t="s">
        <v>298</v>
      </c>
      <c r="G202" s="152" t="s">
        <v>181</v>
      </c>
      <c r="H202" s="153">
        <v>1</v>
      </c>
      <c r="I202" s="154"/>
      <c r="J202" s="155">
        <f t="shared" si="10"/>
        <v>0</v>
      </c>
      <c r="K202" s="151" t="s">
        <v>136</v>
      </c>
      <c r="L202" s="31"/>
      <c r="M202" s="156"/>
      <c r="N202" s="157" t="s">
        <v>40</v>
      </c>
      <c r="O202" s="58"/>
      <c r="P202" s="158">
        <f t="shared" si="11"/>
        <v>0</v>
      </c>
      <c r="Q202" s="158">
        <v>0</v>
      </c>
      <c r="R202" s="158">
        <f t="shared" si="12"/>
        <v>0</v>
      </c>
      <c r="S202" s="158">
        <v>0</v>
      </c>
      <c r="T202" s="159">
        <f t="shared" si="1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0" t="s">
        <v>200</v>
      </c>
      <c r="AT202" s="160" t="s">
        <v>124</v>
      </c>
      <c r="AU202" s="160" t="s">
        <v>129</v>
      </c>
      <c r="AY202" s="16" t="s">
        <v>122</v>
      </c>
      <c r="BE202" s="161">
        <f t="shared" si="14"/>
        <v>0</v>
      </c>
      <c r="BF202" s="161">
        <f t="shared" si="15"/>
        <v>0</v>
      </c>
      <c r="BG202" s="161">
        <f t="shared" si="16"/>
        <v>0</v>
      </c>
      <c r="BH202" s="161">
        <f t="shared" si="17"/>
        <v>0</v>
      </c>
      <c r="BI202" s="161">
        <f t="shared" si="18"/>
        <v>0</v>
      </c>
      <c r="BJ202" s="16" t="s">
        <v>129</v>
      </c>
      <c r="BK202" s="161">
        <f t="shared" si="19"/>
        <v>0</v>
      </c>
      <c r="BL202" s="16" t="s">
        <v>200</v>
      </c>
      <c r="BM202" s="160" t="s">
        <v>299</v>
      </c>
    </row>
    <row r="203" spans="1:65" s="34" customFormat="1" ht="16.5" customHeight="1">
      <c r="A203" s="30"/>
      <c r="B203" s="148"/>
      <c r="C203" s="183" t="s">
        <v>300</v>
      </c>
      <c r="D203" s="183" t="s">
        <v>301</v>
      </c>
      <c r="E203" s="184" t="s">
        <v>302</v>
      </c>
      <c r="F203" s="185" t="s">
        <v>303</v>
      </c>
      <c r="G203" s="186" t="s">
        <v>181</v>
      </c>
      <c r="H203" s="187">
        <v>1</v>
      </c>
      <c r="I203" s="188"/>
      <c r="J203" s="189">
        <f t="shared" si="10"/>
        <v>0</v>
      </c>
      <c r="K203" s="185" t="s">
        <v>136</v>
      </c>
      <c r="L203" s="190"/>
      <c r="M203" s="191"/>
      <c r="N203" s="192" t="s">
        <v>40</v>
      </c>
      <c r="O203" s="58"/>
      <c r="P203" s="158">
        <f t="shared" si="11"/>
        <v>0</v>
      </c>
      <c r="Q203" s="158">
        <v>2.3E-2</v>
      </c>
      <c r="R203" s="158">
        <f t="shared" si="12"/>
        <v>2.3E-2</v>
      </c>
      <c r="S203" s="158">
        <v>0</v>
      </c>
      <c r="T203" s="159">
        <f t="shared" si="1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0" t="s">
        <v>275</v>
      </c>
      <c r="AT203" s="160" t="s">
        <v>301</v>
      </c>
      <c r="AU203" s="160" t="s">
        <v>129</v>
      </c>
      <c r="AY203" s="16" t="s">
        <v>122</v>
      </c>
      <c r="BE203" s="161">
        <f t="shared" si="14"/>
        <v>0</v>
      </c>
      <c r="BF203" s="161">
        <f t="shared" si="15"/>
        <v>0</v>
      </c>
      <c r="BG203" s="161">
        <f t="shared" si="16"/>
        <v>0</v>
      </c>
      <c r="BH203" s="161">
        <f t="shared" si="17"/>
        <v>0</v>
      </c>
      <c r="BI203" s="161">
        <f t="shared" si="18"/>
        <v>0</v>
      </c>
      <c r="BJ203" s="16" t="s">
        <v>129</v>
      </c>
      <c r="BK203" s="161">
        <f t="shared" si="19"/>
        <v>0</v>
      </c>
      <c r="BL203" s="16" t="s">
        <v>200</v>
      </c>
      <c r="BM203" s="160" t="s">
        <v>304</v>
      </c>
    </row>
    <row r="204" spans="1:65" s="34" customFormat="1" ht="16.5" customHeight="1">
      <c r="A204" s="30"/>
      <c r="B204" s="148"/>
      <c r="C204" s="149" t="s">
        <v>305</v>
      </c>
      <c r="D204" s="149" t="s">
        <v>124</v>
      </c>
      <c r="E204" s="150" t="s">
        <v>306</v>
      </c>
      <c r="F204" s="151" t="s">
        <v>307</v>
      </c>
      <c r="G204" s="152" t="s">
        <v>181</v>
      </c>
      <c r="H204" s="153">
        <v>1</v>
      </c>
      <c r="I204" s="154"/>
      <c r="J204" s="155">
        <f t="shared" si="10"/>
        <v>0</v>
      </c>
      <c r="K204" s="151" t="s">
        <v>136</v>
      </c>
      <c r="L204" s="31"/>
      <c r="M204" s="156"/>
      <c r="N204" s="157" t="s">
        <v>40</v>
      </c>
      <c r="O204" s="58"/>
      <c r="P204" s="158">
        <f t="shared" si="11"/>
        <v>0</v>
      </c>
      <c r="Q204" s="158">
        <v>0</v>
      </c>
      <c r="R204" s="158">
        <f t="shared" si="12"/>
        <v>0</v>
      </c>
      <c r="S204" s="158">
        <v>0</v>
      </c>
      <c r="T204" s="159">
        <f t="shared" si="1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0" t="s">
        <v>200</v>
      </c>
      <c r="AT204" s="160" t="s">
        <v>124</v>
      </c>
      <c r="AU204" s="160" t="s">
        <v>129</v>
      </c>
      <c r="AY204" s="16" t="s">
        <v>122</v>
      </c>
      <c r="BE204" s="161">
        <f t="shared" si="14"/>
        <v>0</v>
      </c>
      <c r="BF204" s="161">
        <f t="shared" si="15"/>
        <v>0</v>
      </c>
      <c r="BG204" s="161">
        <f t="shared" si="16"/>
        <v>0</v>
      </c>
      <c r="BH204" s="161">
        <f t="shared" si="17"/>
        <v>0</v>
      </c>
      <c r="BI204" s="161">
        <f t="shared" si="18"/>
        <v>0</v>
      </c>
      <c r="BJ204" s="16" t="s">
        <v>129</v>
      </c>
      <c r="BK204" s="161">
        <f t="shared" si="19"/>
        <v>0</v>
      </c>
      <c r="BL204" s="16" t="s">
        <v>200</v>
      </c>
      <c r="BM204" s="160" t="s">
        <v>308</v>
      </c>
    </row>
    <row r="205" spans="1:65" s="34" customFormat="1" ht="16.5" customHeight="1">
      <c r="A205" s="30"/>
      <c r="B205" s="148"/>
      <c r="C205" s="149" t="s">
        <v>309</v>
      </c>
      <c r="D205" s="149" t="s">
        <v>124</v>
      </c>
      <c r="E205" s="150" t="s">
        <v>310</v>
      </c>
      <c r="F205" s="151" t="s">
        <v>311</v>
      </c>
      <c r="G205" s="152" t="s">
        <v>135</v>
      </c>
      <c r="H205" s="153">
        <v>70</v>
      </c>
      <c r="I205" s="154"/>
      <c r="J205" s="155">
        <f t="shared" si="10"/>
        <v>0</v>
      </c>
      <c r="K205" s="151" t="s">
        <v>136</v>
      </c>
      <c r="L205" s="31"/>
      <c r="M205" s="156"/>
      <c r="N205" s="157" t="s">
        <v>40</v>
      </c>
      <c r="O205" s="58"/>
      <c r="P205" s="158">
        <f t="shared" si="11"/>
        <v>0</v>
      </c>
      <c r="Q205" s="158">
        <v>0</v>
      </c>
      <c r="R205" s="158">
        <f t="shared" si="12"/>
        <v>0</v>
      </c>
      <c r="S205" s="158">
        <v>0</v>
      </c>
      <c r="T205" s="159">
        <f t="shared" si="1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0" t="s">
        <v>200</v>
      </c>
      <c r="AT205" s="160" t="s">
        <v>124</v>
      </c>
      <c r="AU205" s="160" t="s">
        <v>129</v>
      </c>
      <c r="AY205" s="16" t="s">
        <v>122</v>
      </c>
      <c r="BE205" s="161">
        <f t="shared" si="14"/>
        <v>0</v>
      </c>
      <c r="BF205" s="161">
        <f t="shared" si="15"/>
        <v>0</v>
      </c>
      <c r="BG205" s="161">
        <f t="shared" si="16"/>
        <v>0</v>
      </c>
      <c r="BH205" s="161">
        <f t="shared" si="17"/>
        <v>0</v>
      </c>
      <c r="BI205" s="161">
        <f t="shared" si="18"/>
        <v>0</v>
      </c>
      <c r="BJ205" s="16" t="s">
        <v>129</v>
      </c>
      <c r="BK205" s="161">
        <f t="shared" si="19"/>
        <v>0</v>
      </c>
      <c r="BL205" s="16" t="s">
        <v>200</v>
      </c>
      <c r="BM205" s="160" t="s">
        <v>312</v>
      </c>
    </row>
    <row r="206" spans="1:65" s="34" customFormat="1" ht="16.5" customHeight="1">
      <c r="A206" s="30"/>
      <c r="B206" s="148"/>
      <c r="C206" s="149" t="s">
        <v>313</v>
      </c>
      <c r="D206" s="149" t="s">
        <v>124</v>
      </c>
      <c r="E206" s="150" t="s">
        <v>314</v>
      </c>
      <c r="F206" s="151" t="s">
        <v>315</v>
      </c>
      <c r="G206" s="152" t="s">
        <v>135</v>
      </c>
      <c r="H206" s="153">
        <v>70</v>
      </c>
      <c r="I206" s="154"/>
      <c r="J206" s="155">
        <f t="shared" si="10"/>
        <v>0</v>
      </c>
      <c r="K206" s="151" t="s">
        <v>136</v>
      </c>
      <c r="L206" s="31"/>
      <c r="M206" s="156"/>
      <c r="N206" s="157" t="s">
        <v>40</v>
      </c>
      <c r="O206" s="58"/>
      <c r="P206" s="158">
        <f t="shared" si="11"/>
        <v>0</v>
      </c>
      <c r="Q206" s="158">
        <v>0</v>
      </c>
      <c r="R206" s="158">
        <f t="shared" si="12"/>
        <v>0</v>
      </c>
      <c r="S206" s="158">
        <v>0</v>
      </c>
      <c r="T206" s="159">
        <f t="shared" si="1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0" t="s">
        <v>200</v>
      </c>
      <c r="AT206" s="160" t="s">
        <v>124</v>
      </c>
      <c r="AU206" s="160" t="s">
        <v>129</v>
      </c>
      <c r="AY206" s="16" t="s">
        <v>122</v>
      </c>
      <c r="BE206" s="161">
        <f t="shared" si="14"/>
        <v>0</v>
      </c>
      <c r="BF206" s="161">
        <f t="shared" si="15"/>
        <v>0</v>
      </c>
      <c r="BG206" s="161">
        <f t="shared" si="16"/>
        <v>0</v>
      </c>
      <c r="BH206" s="161">
        <f t="shared" si="17"/>
        <v>0</v>
      </c>
      <c r="BI206" s="161">
        <f t="shared" si="18"/>
        <v>0</v>
      </c>
      <c r="BJ206" s="16" t="s">
        <v>129</v>
      </c>
      <c r="BK206" s="161">
        <f t="shared" si="19"/>
        <v>0</v>
      </c>
      <c r="BL206" s="16" t="s">
        <v>200</v>
      </c>
      <c r="BM206" s="160" t="s">
        <v>316</v>
      </c>
    </row>
    <row r="207" spans="1:65" s="34" customFormat="1" ht="32.950000000000003" customHeight="1">
      <c r="A207" s="30"/>
      <c r="B207" s="148"/>
      <c r="C207" s="149" t="s">
        <v>317</v>
      </c>
      <c r="D207" s="149" t="s">
        <v>124</v>
      </c>
      <c r="E207" s="150" t="s">
        <v>318</v>
      </c>
      <c r="F207" s="151" t="s">
        <v>319</v>
      </c>
      <c r="G207" s="152" t="s">
        <v>203</v>
      </c>
      <c r="H207" s="153">
        <v>0.63</v>
      </c>
      <c r="I207" s="154"/>
      <c r="J207" s="155">
        <f t="shared" si="10"/>
        <v>0</v>
      </c>
      <c r="K207" s="151" t="s">
        <v>136</v>
      </c>
      <c r="L207" s="31"/>
      <c r="M207" s="156"/>
      <c r="N207" s="157" t="s">
        <v>40</v>
      </c>
      <c r="O207" s="58"/>
      <c r="P207" s="158">
        <f t="shared" si="11"/>
        <v>0</v>
      </c>
      <c r="Q207" s="158">
        <v>0</v>
      </c>
      <c r="R207" s="158">
        <f t="shared" si="12"/>
        <v>0</v>
      </c>
      <c r="S207" s="158">
        <v>0</v>
      </c>
      <c r="T207" s="159">
        <f t="shared" si="1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0" t="s">
        <v>200</v>
      </c>
      <c r="AT207" s="160" t="s">
        <v>124</v>
      </c>
      <c r="AU207" s="160" t="s">
        <v>129</v>
      </c>
      <c r="AY207" s="16" t="s">
        <v>122</v>
      </c>
      <c r="BE207" s="161">
        <f t="shared" si="14"/>
        <v>0</v>
      </c>
      <c r="BF207" s="161">
        <f t="shared" si="15"/>
        <v>0</v>
      </c>
      <c r="BG207" s="161">
        <f t="shared" si="16"/>
        <v>0</v>
      </c>
      <c r="BH207" s="161">
        <f t="shared" si="17"/>
        <v>0</v>
      </c>
      <c r="BI207" s="161">
        <f t="shared" si="18"/>
        <v>0</v>
      </c>
      <c r="BJ207" s="16" t="s">
        <v>129</v>
      </c>
      <c r="BK207" s="161">
        <f t="shared" si="19"/>
        <v>0</v>
      </c>
      <c r="BL207" s="16" t="s">
        <v>200</v>
      </c>
      <c r="BM207" s="160" t="s">
        <v>320</v>
      </c>
    </row>
    <row r="208" spans="1:65" s="34" customFormat="1" ht="16.5" customHeight="1">
      <c r="A208" s="30"/>
      <c r="B208" s="148"/>
      <c r="C208" s="149" t="s">
        <v>321</v>
      </c>
      <c r="D208" s="149" t="s">
        <v>124</v>
      </c>
      <c r="E208" s="150" t="s">
        <v>322</v>
      </c>
      <c r="F208" s="151" t="s">
        <v>323</v>
      </c>
      <c r="G208" s="152" t="s">
        <v>181</v>
      </c>
      <c r="H208" s="153">
        <v>1</v>
      </c>
      <c r="I208" s="154"/>
      <c r="J208" s="155">
        <f t="shared" si="10"/>
        <v>0</v>
      </c>
      <c r="K208" s="151"/>
      <c r="L208" s="31"/>
      <c r="M208" s="156"/>
      <c r="N208" s="157" t="s">
        <v>40</v>
      </c>
      <c r="O208" s="58"/>
      <c r="P208" s="158">
        <f t="shared" si="11"/>
        <v>0</v>
      </c>
      <c r="Q208" s="158">
        <v>0</v>
      </c>
      <c r="R208" s="158">
        <f t="shared" si="12"/>
        <v>0</v>
      </c>
      <c r="S208" s="158">
        <v>0</v>
      </c>
      <c r="T208" s="159">
        <f t="shared" si="1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0" t="s">
        <v>200</v>
      </c>
      <c r="AT208" s="160" t="s">
        <v>124</v>
      </c>
      <c r="AU208" s="160" t="s">
        <v>129</v>
      </c>
      <c r="AY208" s="16" t="s">
        <v>122</v>
      </c>
      <c r="BE208" s="161">
        <f t="shared" si="14"/>
        <v>0</v>
      </c>
      <c r="BF208" s="161">
        <f t="shared" si="15"/>
        <v>0</v>
      </c>
      <c r="BG208" s="161">
        <f t="shared" si="16"/>
        <v>0</v>
      </c>
      <c r="BH208" s="161">
        <f t="shared" si="17"/>
        <v>0</v>
      </c>
      <c r="BI208" s="161">
        <f t="shared" si="18"/>
        <v>0</v>
      </c>
      <c r="BJ208" s="16" t="s">
        <v>129</v>
      </c>
      <c r="BK208" s="161">
        <f t="shared" si="19"/>
        <v>0</v>
      </c>
      <c r="BL208" s="16" t="s">
        <v>200</v>
      </c>
      <c r="BM208" s="160" t="s">
        <v>324</v>
      </c>
    </row>
    <row r="209" spans="1:65" s="34" customFormat="1" ht="16.5" customHeight="1">
      <c r="A209" s="30"/>
      <c r="B209" s="148"/>
      <c r="C209" s="149" t="s">
        <v>325</v>
      </c>
      <c r="D209" s="149" t="s">
        <v>124</v>
      </c>
      <c r="E209" s="150" t="s">
        <v>326</v>
      </c>
      <c r="F209" s="151" t="s">
        <v>327</v>
      </c>
      <c r="G209" s="152" t="s">
        <v>181</v>
      </c>
      <c r="H209" s="153">
        <v>1</v>
      </c>
      <c r="I209" s="154"/>
      <c r="J209" s="155">
        <f t="shared" si="10"/>
        <v>0</v>
      </c>
      <c r="K209" s="151"/>
      <c r="L209" s="31"/>
      <c r="M209" s="156"/>
      <c r="N209" s="157" t="s">
        <v>40</v>
      </c>
      <c r="O209" s="58"/>
      <c r="P209" s="158">
        <f t="shared" si="11"/>
        <v>0</v>
      </c>
      <c r="Q209" s="158">
        <v>0</v>
      </c>
      <c r="R209" s="158">
        <f t="shared" si="12"/>
        <v>0</v>
      </c>
      <c r="S209" s="158">
        <v>0</v>
      </c>
      <c r="T209" s="159">
        <f t="shared" si="1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0" t="s">
        <v>200</v>
      </c>
      <c r="AT209" s="160" t="s">
        <v>124</v>
      </c>
      <c r="AU209" s="160" t="s">
        <v>129</v>
      </c>
      <c r="AY209" s="16" t="s">
        <v>122</v>
      </c>
      <c r="BE209" s="161">
        <f t="shared" si="14"/>
        <v>0</v>
      </c>
      <c r="BF209" s="161">
        <f t="shared" si="15"/>
        <v>0</v>
      </c>
      <c r="BG209" s="161">
        <f t="shared" si="16"/>
        <v>0</v>
      </c>
      <c r="BH209" s="161">
        <f t="shared" si="17"/>
        <v>0</v>
      </c>
      <c r="BI209" s="161">
        <f t="shared" si="18"/>
        <v>0</v>
      </c>
      <c r="BJ209" s="16" t="s">
        <v>129</v>
      </c>
      <c r="BK209" s="161">
        <f t="shared" si="19"/>
        <v>0</v>
      </c>
      <c r="BL209" s="16" t="s">
        <v>200</v>
      </c>
      <c r="BM209" s="160" t="s">
        <v>328</v>
      </c>
    </row>
    <row r="210" spans="1:65" s="34" customFormat="1" ht="24.1" customHeight="1">
      <c r="A210" s="30"/>
      <c r="B210" s="148"/>
      <c r="C210" s="149" t="s">
        <v>329</v>
      </c>
      <c r="D210" s="149" t="s">
        <v>124</v>
      </c>
      <c r="E210" s="150" t="s">
        <v>330</v>
      </c>
      <c r="F210" s="151" t="s">
        <v>331</v>
      </c>
      <c r="G210" s="152" t="s">
        <v>234</v>
      </c>
      <c r="H210" s="182"/>
      <c r="I210" s="154"/>
      <c r="J210" s="155">
        <f t="shared" si="10"/>
        <v>0</v>
      </c>
      <c r="K210" s="151" t="s">
        <v>136</v>
      </c>
      <c r="L210" s="31"/>
      <c r="M210" s="156"/>
      <c r="N210" s="157" t="s">
        <v>40</v>
      </c>
      <c r="O210" s="58"/>
      <c r="P210" s="158">
        <f t="shared" si="11"/>
        <v>0</v>
      </c>
      <c r="Q210" s="158">
        <v>0</v>
      </c>
      <c r="R210" s="158">
        <f t="shared" si="12"/>
        <v>0</v>
      </c>
      <c r="S210" s="158">
        <v>0</v>
      </c>
      <c r="T210" s="159">
        <f t="shared" si="1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0" t="s">
        <v>200</v>
      </c>
      <c r="AT210" s="160" t="s">
        <v>124</v>
      </c>
      <c r="AU210" s="160" t="s">
        <v>129</v>
      </c>
      <c r="AY210" s="16" t="s">
        <v>122</v>
      </c>
      <c r="BE210" s="161">
        <f t="shared" si="14"/>
        <v>0</v>
      </c>
      <c r="BF210" s="161">
        <f t="shared" si="15"/>
        <v>0</v>
      </c>
      <c r="BG210" s="161">
        <f t="shared" si="16"/>
        <v>0</v>
      </c>
      <c r="BH210" s="161">
        <f t="shared" si="17"/>
        <v>0</v>
      </c>
      <c r="BI210" s="161">
        <f t="shared" si="18"/>
        <v>0</v>
      </c>
      <c r="BJ210" s="16" t="s">
        <v>129</v>
      </c>
      <c r="BK210" s="161">
        <f t="shared" si="19"/>
        <v>0</v>
      </c>
      <c r="BL210" s="16" t="s">
        <v>200</v>
      </c>
      <c r="BM210" s="160" t="s">
        <v>332</v>
      </c>
    </row>
    <row r="211" spans="1:65" s="134" customFormat="1" ht="22.85" customHeight="1">
      <c r="B211" s="135"/>
      <c r="D211" s="136" t="s">
        <v>73</v>
      </c>
      <c r="E211" s="146" t="s">
        <v>333</v>
      </c>
      <c r="F211" s="146" t="s">
        <v>334</v>
      </c>
      <c r="I211" s="138"/>
      <c r="J211" s="147">
        <f>BK211</f>
        <v>0</v>
      </c>
      <c r="L211" s="135"/>
      <c r="M211" s="140"/>
      <c r="N211" s="141"/>
      <c r="O211" s="141"/>
      <c r="P211" s="142">
        <f>SUM(P212:P226)</f>
        <v>0</v>
      </c>
      <c r="Q211" s="141"/>
      <c r="R211" s="142">
        <f>SUM(R212:R226)</f>
        <v>2.82E-3</v>
      </c>
      <c r="S211" s="141"/>
      <c r="T211" s="143">
        <f>SUM(T212:T226)</f>
        <v>0</v>
      </c>
      <c r="AR211" s="136" t="s">
        <v>129</v>
      </c>
      <c r="AT211" s="144" t="s">
        <v>73</v>
      </c>
      <c r="AU211" s="144" t="s">
        <v>79</v>
      </c>
      <c r="AY211" s="136" t="s">
        <v>122</v>
      </c>
      <c r="BK211" s="145">
        <f>SUM(BK212:BK226)</f>
        <v>0</v>
      </c>
    </row>
    <row r="212" spans="1:65" s="34" customFormat="1" ht="21.75" customHeight="1">
      <c r="A212" s="30"/>
      <c r="B212" s="148"/>
      <c r="C212" s="149" t="s">
        <v>335</v>
      </c>
      <c r="D212" s="149" t="s">
        <v>124</v>
      </c>
      <c r="E212" s="150" t="s">
        <v>336</v>
      </c>
      <c r="F212" s="151" t="s">
        <v>337</v>
      </c>
      <c r="G212" s="152" t="s">
        <v>181</v>
      </c>
      <c r="H212" s="153">
        <v>2</v>
      </c>
      <c r="I212" s="154"/>
      <c r="J212" s="155">
        <f t="shared" ref="J212:J222" si="20">ROUND(I212*H212,2)</f>
        <v>0</v>
      </c>
      <c r="K212" s="151" t="s">
        <v>136</v>
      </c>
      <c r="L212" s="31"/>
      <c r="M212" s="156"/>
      <c r="N212" s="157" t="s">
        <v>40</v>
      </c>
      <c r="O212" s="58"/>
      <c r="P212" s="158">
        <f t="shared" ref="P212:P222" si="21">O212*H212</f>
        <v>0</v>
      </c>
      <c r="Q212" s="158">
        <v>0</v>
      </c>
      <c r="R212" s="158">
        <f t="shared" ref="R212:R222" si="22">Q212*H212</f>
        <v>0</v>
      </c>
      <c r="S212" s="158">
        <v>0</v>
      </c>
      <c r="T212" s="159">
        <f t="shared" ref="T212:T222" si="23"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0" t="s">
        <v>200</v>
      </c>
      <c r="AT212" s="160" t="s">
        <v>124</v>
      </c>
      <c r="AU212" s="160" t="s">
        <v>129</v>
      </c>
      <c r="AY212" s="16" t="s">
        <v>122</v>
      </c>
      <c r="BE212" s="161">
        <f t="shared" ref="BE212:BE222" si="24">IF(N212="základní",J212,0)</f>
        <v>0</v>
      </c>
      <c r="BF212" s="161">
        <f t="shared" ref="BF212:BF222" si="25">IF(N212="snížená",J212,0)</f>
        <v>0</v>
      </c>
      <c r="BG212" s="161">
        <f t="shared" ref="BG212:BG222" si="26">IF(N212="zákl. přenesená",J212,0)</f>
        <v>0</v>
      </c>
      <c r="BH212" s="161">
        <f t="shared" ref="BH212:BH222" si="27">IF(N212="sníž. přenesená",J212,0)</f>
        <v>0</v>
      </c>
      <c r="BI212" s="161">
        <f t="shared" ref="BI212:BI222" si="28">IF(N212="nulová",J212,0)</f>
        <v>0</v>
      </c>
      <c r="BJ212" s="16" t="s">
        <v>129</v>
      </c>
      <c r="BK212" s="161">
        <f t="shared" ref="BK212:BK222" si="29">ROUND(I212*H212,2)</f>
        <v>0</v>
      </c>
      <c r="BL212" s="16" t="s">
        <v>200</v>
      </c>
      <c r="BM212" s="160" t="s">
        <v>338</v>
      </c>
    </row>
    <row r="213" spans="1:65" s="34" customFormat="1" ht="21.75" customHeight="1">
      <c r="A213" s="30"/>
      <c r="B213" s="148"/>
      <c r="C213" s="183" t="s">
        <v>339</v>
      </c>
      <c r="D213" s="183" t="s">
        <v>301</v>
      </c>
      <c r="E213" s="184" t="s">
        <v>340</v>
      </c>
      <c r="F213" s="185" t="s">
        <v>341</v>
      </c>
      <c r="G213" s="186" t="s">
        <v>181</v>
      </c>
      <c r="H213" s="187">
        <v>2</v>
      </c>
      <c r="I213" s="188"/>
      <c r="J213" s="189">
        <f t="shared" si="20"/>
        <v>0</v>
      </c>
      <c r="K213" s="151" t="s">
        <v>136</v>
      </c>
      <c r="L213" s="190"/>
      <c r="M213" s="191"/>
      <c r="N213" s="192" t="s">
        <v>40</v>
      </c>
      <c r="O213" s="58"/>
      <c r="P213" s="158">
        <f t="shared" si="21"/>
        <v>0</v>
      </c>
      <c r="Q213" s="158">
        <v>1.0000000000000001E-5</v>
      </c>
      <c r="R213" s="158">
        <f t="shared" si="22"/>
        <v>2.0000000000000002E-5</v>
      </c>
      <c r="S213" s="158">
        <v>0</v>
      </c>
      <c r="T213" s="159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0" t="s">
        <v>275</v>
      </c>
      <c r="AT213" s="160" t="s">
        <v>301</v>
      </c>
      <c r="AU213" s="160" t="s">
        <v>129</v>
      </c>
      <c r="AY213" s="16" t="s">
        <v>122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6" t="s">
        <v>129</v>
      </c>
      <c r="BK213" s="161">
        <f t="shared" si="29"/>
        <v>0</v>
      </c>
      <c r="BL213" s="16" t="s">
        <v>200</v>
      </c>
      <c r="BM213" s="160" t="s">
        <v>342</v>
      </c>
    </row>
    <row r="214" spans="1:65" s="34" customFormat="1" ht="16.5" customHeight="1">
      <c r="A214" s="30"/>
      <c r="B214" s="148"/>
      <c r="C214" s="183" t="s">
        <v>343</v>
      </c>
      <c r="D214" s="183" t="s">
        <v>301</v>
      </c>
      <c r="E214" s="184" t="s">
        <v>344</v>
      </c>
      <c r="F214" s="185" t="s">
        <v>345</v>
      </c>
      <c r="G214" s="186" t="s">
        <v>181</v>
      </c>
      <c r="H214" s="187">
        <v>2</v>
      </c>
      <c r="I214" s="188"/>
      <c r="J214" s="189">
        <f t="shared" si="20"/>
        <v>0</v>
      </c>
      <c r="K214" s="151" t="s">
        <v>136</v>
      </c>
      <c r="L214" s="190"/>
      <c r="M214" s="191"/>
      <c r="N214" s="192" t="s">
        <v>40</v>
      </c>
      <c r="O214" s="58"/>
      <c r="P214" s="158">
        <f t="shared" si="21"/>
        <v>0</v>
      </c>
      <c r="Q214" s="158">
        <v>2.0000000000000001E-4</v>
      </c>
      <c r="R214" s="158">
        <f t="shared" si="22"/>
        <v>4.0000000000000002E-4</v>
      </c>
      <c r="S214" s="158">
        <v>0</v>
      </c>
      <c r="T214" s="159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0" t="s">
        <v>275</v>
      </c>
      <c r="AT214" s="160" t="s">
        <v>301</v>
      </c>
      <c r="AU214" s="160" t="s">
        <v>129</v>
      </c>
      <c r="AY214" s="16" t="s">
        <v>122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6" t="s">
        <v>129</v>
      </c>
      <c r="BK214" s="161">
        <f t="shared" si="29"/>
        <v>0</v>
      </c>
      <c r="BL214" s="16" t="s">
        <v>200</v>
      </c>
      <c r="BM214" s="160" t="s">
        <v>346</v>
      </c>
    </row>
    <row r="215" spans="1:65" s="34" customFormat="1" ht="24.1" customHeight="1">
      <c r="A215" s="30"/>
      <c r="B215" s="148"/>
      <c r="C215" s="149" t="s">
        <v>347</v>
      </c>
      <c r="D215" s="149" t="s">
        <v>124</v>
      </c>
      <c r="E215" s="150" t="s">
        <v>348</v>
      </c>
      <c r="F215" s="151" t="s">
        <v>349</v>
      </c>
      <c r="G215" s="152" t="s">
        <v>181</v>
      </c>
      <c r="H215" s="153">
        <v>3</v>
      </c>
      <c r="I215" s="154"/>
      <c r="J215" s="155">
        <f t="shared" si="20"/>
        <v>0</v>
      </c>
      <c r="K215" s="151" t="s">
        <v>136</v>
      </c>
      <c r="L215" s="31"/>
      <c r="M215" s="156"/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0" t="s">
        <v>200</v>
      </c>
      <c r="AT215" s="160" t="s">
        <v>124</v>
      </c>
      <c r="AU215" s="160" t="s">
        <v>129</v>
      </c>
      <c r="AY215" s="16" t="s">
        <v>122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6" t="s">
        <v>129</v>
      </c>
      <c r="BK215" s="161">
        <f t="shared" si="29"/>
        <v>0</v>
      </c>
      <c r="BL215" s="16" t="s">
        <v>200</v>
      </c>
      <c r="BM215" s="160" t="s">
        <v>350</v>
      </c>
    </row>
    <row r="216" spans="1:65" s="34" customFormat="1" ht="24.1" customHeight="1">
      <c r="A216" s="30"/>
      <c r="B216" s="148"/>
      <c r="C216" s="183" t="s">
        <v>351</v>
      </c>
      <c r="D216" s="183" t="s">
        <v>301</v>
      </c>
      <c r="E216" s="184" t="s">
        <v>352</v>
      </c>
      <c r="F216" s="185" t="s">
        <v>353</v>
      </c>
      <c r="G216" s="186" t="s">
        <v>181</v>
      </c>
      <c r="H216" s="187">
        <v>2</v>
      </c>
      <c r="I216" s="188"/>
      <c r="J216" s="189">
        <f t="shared" si="20"/>
        <v>0</v>
      </c>
      <c r="K216" s="185"/>
      <c r="L216" s="190"/>
      <c r="M216" s="191"/>
      <c r="N216" s="192" t="s">
        <v>40</v>
      </c>
      <c r="O216" s="58"/>
      <c r="P216" s="158">
        <f t="shared" si="21"/>
        <v>0</v>
      </c>
      <c r="Q216" s="158">
        <v>8.0000000000000004E-4</v>
      </c>
      <c r="R216" s="158">
        <f t="shared" si="22"/>
        <v>1.6000000000000001E-3</v>
      </c>
      <c r="S216" s="158">
        <v>0</v>
      </c>
      <c r="T216" s="159">
        <f t="shared" si="2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0" t="s">
        <v>275</v>
      </c>
      <c r="AT216" s="160" t="s">
        <v>301</v>
      </c>
      <c r="AU216" s="160" t="s">
        <v>129</v>
      </c>
      <c r="AY216" s="16" t="s">
        <v>122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6" t="s">
        <v>129</v>
      </c>
      <c r="BK216" s="161">
        <f t="shared" si="29"/>
        <v>0</v>
      </c>
      <c r="BL216" s="16" t="s">
        <v>200</v>
      </c>
      <c r="BM216" s="160" t="s">
        <v>354</v>
      </c>
    </row>
    <row r="217" spans="1:65" s="34" customFormat="1" ht="21.75" customHeight="1">
      <c r="A217" s="30"/>
      <c r="B217" s="148"/>
      <c r="C217" s="183" t="s">
        <v>355</v>
      </c>
      <c r="D217" s="183" t="s">
        <v>301</v>
      </c>
      <c r="E217" s="184" t="s">
        <v>356</v>
      </c>
      <c r="F217" s="185" t="s">
        <v>357</v>
      </c>
      <c r="G217" s="186" t="s">
        <v>181</v>
      </c>
      <c r="H217" s="187">
        <v>1</v>
      </c>
      <c r="I217" s="188"/>
      <c r="J217" s="189">
        <f t="shared" si="20"/>
        <v>0</v>
      </c>
      <c r="K217" s="185"/>
      <c r="L217" s="190"/>
      <c r="M217" s="191"/>
      <c r="N217" s="192" t="s">
        <v>40</v>
      </c>
      <c r="O217" s="58"/>
      <c r="P217" s="158">
        <f t="shared" si="21"/>
        <v>0</v>
      </c>
      <c r="Q217" s="158">
        <v>8.0000000000000004E-4</v>
      </c>
      <c r="R217" s="158">
        <f t="shared" si="22"/>
        <v>8.0000000000000004E-4</v>
      </c>
      <c r="S217" s="158">
        <v>0</v>
      </c>
      <c r="T217" s="159">
        <f t="shared" si="2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0" t="s">
        <v>275</v>
      </c>
      <c r="AT217" s="160" t="s">
        <v>301</v>
      </c>
      <c r="AU217" s="160" t="s">
        <v>129</v>
      </c>
      <c r="AY217" s="16" t="s">
        <v>122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6" t="s">
        <v>129</v>
      </c>
      <c r="BK217" s="161">
        <f t="shared" si="29"/>
        <v>0</v>
      </c>
      <c r="BL217" s="16" t="s">
        <v>200</v>
      </c>
      <c r="BM217" s="160" t="s">
        <v>358</v>
      </c>
    </row>
    <row r="218" spans="1:65" s="34" customFormat="1" ht="24.1" customHeight="1">
      <c r="A218" s="30"/>
      <c r="B218" s="148"/>
      <c r="C218" s="149" t="s">
        <v>359</v>
      </c>
      <c r="D218" s="149" t="s">
        <v>124</v>
      </c>
      <c r="E218" s="150" t="s">
        <v>360</v>
      </c>
      <c r="F218" s="151" t="s">
        <v>361</v>
      </c>
      <c r="G218" s="152" t="s">
        <v>181</v>
      </c>
      <c r="H218" s="153">
        <v>1</v>
      </c>
      <c r="I218" s="154"/>
      <c r="J218" s="155">
        <f t="shared" si="20"/>
        <v>0</v>
      </c>
      <c r="K218" s="151" t="s">
        <v>136</v>
      </c>
      <c r="L218" s="31"/>
      <c r="M218" s="156"/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0" t="s">
        <v>200</v>
      </c>
      <c r="AT218" s="160" t="s">
        <v>124</v>
      </c>
      <c r="AU218" s="160" t="s">
        <v>129</v>
      </c>
      <c r="AY218" s="16" t="s">
        <v>122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6" t="s">
        <v>129</v>
      </c>
      <c r="BK218" s="161">
        <f t="shared" si="29"/>
        <v>0</v>
      </c>
      <c r="BL218" s="16" t="s">
        <v>200</v>
      </c>
      <c r="BM218" s="160" t="s">
        <v>362</v>
      </c>
    </row>
    <row r="219" spans="1:65" s="34" customFormat="1" ht="16.5" customHeight="1">
      <c r="A219" s="30"/>
      <c r="B219" s="148"/>
      <c r="C219" s="149" t="s">
        <v>363</v>
      </c>
      <c r="D219" s="149" t="s">
        <v>124</v>
      </c>
      <c r="E219" s="150" t="s">
        <v>364</v>
      </c>
      <c r="F219" s="151" t="s">
        <v>365</v>
      </c>
      <c r="G219" s="152" t="s">
        <v>181</v>
      </c>
      <c r="H219" s="153">
        <v>1</v>
      </c>
      <c r="I219" s="154"/>
      <c r="J219" s="155">
        <f t="shared" si="20"/>
        <v>0</v>
      </c>
      <c r="K219" s="151"/>
      <c r="L219" s="31"/>
      <c r="M219" s="156"/>
      <c r="N219" s="157" t="s">
        <v>40</v>
      </c>
      <c r="O219" s="58"/>
      <c r="P219" s="158">
        <f t="shared" si="21"/>
        <v>0</v>
      </c>
      <c r="Q219" s="158">
        <v>0</v>
      </c>
      <c r="R219" s="158">
        <f t="shared" si="22"/>
        <v>0</v>
      </c>
      <c r="S219" s="158">
        <v>0</v>
      </c>
      <c r="T219" s="159">
        <f t="shared" si="2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0" t="s">
        <v>200</v>
      </c>
      <c r="AT219" s="160" t="s">
        <v>124</v>
      </c>
      <c r="AU219" s="160" t="s">
        <v>129</v>
      </c>
      <c r="AY219" s="16" t="s">
        <v>122</v>
      </c>
      <c r="BE219" s="161">
        <f t="shared" si="24"/>
        <v>0</v>
      </c>
      <c r="BF219" s="161">
        <f t="shared" si="25"/>
        <v>0</v>
      </c>
      <c r="BG219" s="161">
        <f t="shared" si="26"/>
        <v>0</v>
      </c>
      <c r="BH219" s="161">
        <f t="shared" si="27"/>
        <v>0</v>
      </c>
      <c r="BI219" s="161">
        <f t="shared" si="28"/>
        <v>0</v>
      </c>
      <c r="BJ219" s="16" t="s">
        <v>129</v>
      </c>
      <c r="BK219" s="161">
        <f t="shared" si="29"/>
        <v>0</v>
      </c>
      <c r="BL219" s="16" t="s">
        <v>200</v>
      </c>
      <c r="BM219" s="160" t="s">
        <v>366</v>
      </c>
    </row>
    <row r="220" spans="1:65" s="34" customFormat="1" ht="21.75" customHeight="1">
      <c r="A220" s="30"/>
      <c r="B220" s="148"/>
      <c r="C220" s="149" t="s">
        <v>367</v>
      </c>
      <c r="D220" s="149" t="s">
        <v>124</v>
      </c>
      <c r="E220" s="150" t="s">
        <v>368</v>
      </c>
      <c r="F220" s="151" t="s">
        <v>369</v>
      </c>
      <c r="G220" s="152" t="s">
        <v>127</v>
      </c>
      <c r="H220" s="153">
        <v>1</v>
      </c>
      <c r="I220" s="154"/>
      <c r="J220" s="155">
        <f t="shared" si="20"/>
        <v>0</v>
      </c>
      <c r="K220" s="151"/>
      <c r="L220" s="31"/>
      <c r="M220" s="156"/>
      <c r="N220" s="157" t="s">
        <v>40</v>
      </c>
      <c r="O220" s="58"/>
      <c r="P220" s="158">
        <f t="shared" si="21"/>
        <v>0</v>
      </c>
      <c r="Q220" s="158">
        <v>0</v>
      </c>
      <c r="R220" s="158">
        <f t="shared" si="22"/>
        <v>0</v>
      </c>
      <c r="S220" s="158">
        <v>0</v>
      </c>
      <c r="T220" s="159">
        <f t="shared" si="2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0" t="s">
        <v>200</v>
      </c>
      <c r="AT220" s="160" t="s">
        <v>124</v>
      </c>
      <c r="AU220" s="160" t="s">
        <v>129</v>
      </c>
      <c r="AY220" s="16" t="s">
        <v>122</v>
      </c>
      <c r="BE220" s="161">
        <f t="shared" si="24"/>
        <v>0</v>
      </c>
      <c r="BF220" s="161">
        <f t="shared" si="25"/>
        <v>0</v>
      </c>
      <c r="BG220" s="161">
        <f t="shared" si="26"/>
        <v>0</v>
      </c>
      <c r="BH220" s="161">
        <f t="shared" si="27"/>
        <v>0</v>
      </c>
      <c r="BI220" s="161">
        <f t="shared" si="28"/>
        <v>0</v>
      </c>
      <c r="BJ220" s="16" t="s">
        <v>129</v>
      </c>
      <c r="BK220" s="161">
        <f t="shared" si="29"/>
        <v>0</v>
      </c>
      <c r="BL220" s="16" t="s">
        <v>200</v>
      </c>
      <c r="BM220" s="160" t="s">
        <v>370</v>
      </c>
    </row>
    <row r="221" spans="1:65" s="34" customFormat="1" ht="24.1" customHeight="1">
      <c r="A221" s="30"/>
      <c r="B221" s="148"/>
      <c r="C221" s="149" t="s">
        <v>371</v>
      </c>
      <c r="D221" s="149" t="s">
        <v>124</v>
      </c>
      <c r="E221" s="150" t="s">
        <v>372</v>
      </c>
      <c r="F221" s="151" t="s">
        <v>373</v>
      </c>
      <c r="G221" s="152" t="s">
        <v>127</v>
      </c>
      <c r="H221" s="153">
        <v>1</v>
      </c>
      <c r="I221" s="154"/>
      <c r="J221" s="155">
        <f t="shared" si="20"/>
        <v>0</v>
      </c>
      <c r="K221" s="151"/>
      <c r="L221" s="31"/>
      <c r="M221" s="156"/>
      <c r="N221" s="157" t="s">
        <v>40</v>
      </c>
      <c r="O221" s="58"/>
      <c r="P221" s="158">
        <f t="shared" si="21"/>
        <v>0</v>
      </c>
      <c r="Q221" s="158">
        <v>0</v>
      </c>
      <c r="R221" s="158">
        <f t="shared" si="22"/>
        <v>0</v>
      </c>
      <c r="S221" s="158">
        <v>0</v>
      </c>
      <c r="T221" s="159">
        <f t="shared" si="2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0" t="s">
        <v>200</v>
      </c>
      <c r="AT221" s="160" t="s">
        <v>124</v>
      </c>
      <c r="AU221" s="160" t="s">
        <v>129</v>
      </c>
      <c r="AY221" s="16" t="s">
        <v>122</v>
      </c>
      <c r="BE221" s="161">
        <f t="shared" si="24"/>
        <v>0</v>
      </c>
      <c r="BF221" s="161">
        <f t="shared" si="25"/>
        <v>0</v>
      </c>
      <c r="BG221" s="161">
        <f t="shared" si="26"/>
        <v>0</v>
      </c>
      <c r="BH221" s="161">
        <f t="shared" si="27"/>
        <v>0</v>
      </c>
      <c r="BI221" s="161">
        <f t="shared" si="28"/>
        <v>0</v>
      </c>
      <c r="BJ221" s="16" t="s">
        <v>129</v>
      </c>
      <c r="BK221" s="161">
        <f t="shared" si="29"/>
        <v>0</v>
      </c>
      <c r="BL221" s="16" t="s">
        <v>200</v>
      </c>
      <c r="BM221" s="160" t="s">
        <v>374</v>
      </c>
    </row>
    <row r="222" spans="1:65" s="34" customFormat="1" ht="16.5" customHeight="1">
      <c r="A222" s="30"/>
      <c r="B222" s="148"/>
      <c r="C222" s="149" t="s">
        <v>375</v>
      </c>
      <c r="D222" s="149" t="s">
        <v>124</v>
      </c>
      <c r="E222" s="150" t="s">
        <v>376</v>
      </c>
      <c r="F222" s="151" t="s">
        <v>377</v>
      </c>
      <c r="G222" s="152" t="s">
        <v>181</v>
      </c>
      <c r="H222" s="153">
        <v>2</v>
      </c>
      <c r="I222" s="154"/>
      <c r="J222" s="155">
        <f t="shared" si="20"/>
        <v>0</v>
      </c>
      <c r="K222" s="151"/>
      <c r="L222" s="31"/>
      <c r="M222" s="156"/>
      <c r="N222" s="157" t="s">
        <v>40</v>
      </c>
      <c r="O222" s="58"/>
      <c r="P222" s="158">
        <f t="shared" si="21"/>
        <v>0</v>
      </c>
      <c r="Q222" s="158">
        <v>0</v>
      </c>
      <c r="R222" s="158">
        <f t="shared" si="22"/>
        <v>0</v>
      </c>
      <c r="S222" s="158">
        <v>0</v>
      </c>
      <c r="T222" s="159">
        <f t="shared" si="2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0" t="s">
        <v>200</v>
      </c>
      <c r="AT222" s="160" t="s">
        <v>124</v>
      </c>
      <c r="AU222" s="160" t="s">
        <v>129</v>
      </c>
      <c r="AY222" s="16" t="s">
        <v>122</v>
      </c>
      <c r="BE222" s="161">
        <f t="shared" si="24"/>
        <v>0</v>
      </c>
      <c r="BF222" s="161">
        <f t="shared" si="25"/>
        <v>0</v>
      </c>
      <c r="BG222" s="161">
        <f t="shared" si="26"/>
        <v>0</v>
      </c>
      <c r="BH222" s="161">
        <f t="shared" si="27"/>
        <v>0</v>
      </c>
      <c r="BI222" s="161">
        <f t="shared" si="28"/>
        <v>0</v>
      </c>
      <c r="BJ222" s="16" t="s">
        <v>129</v>
      </c>
      <c r="BK222" s="161">
        <f t="shared" si="29"/>
        <v>0</v>
      </c>
      <c r="BL222" s="16" t="s">
        <v>200</v>
      </c>
      <c r="BM222" s="160" t="s">
        <v>378</v>
      </c>
    </row>
    <row r="223" spans="1:65" s="162" customFormat="1">
      <c r="B223" s="163"/>
      <c r="D223" s="164" t="s">
        <v>138</v>
      </c>
      <c r="E223" s="165"/>
      <c r="F223" s="166" t="s">
        <v>129</v>
      </c>
      <c r="H223" s="167">
        <v>2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138</v>
      </c>
      <c r="AU223" s="165" t="s">
        <v>129</v>
      </c>
      <c r="AV223" s="162" t="s">
        <v>129</v>
      </c>
      <c r="AW223" s="162" t="s">
        <v>31</v>
      </c>
      <c r="AX223" s="162" t="s">
        <v>79</v>
      </c>
      <c r="AY223" s="165" t="s">
        <v>122</v>
      </c>
    </row>
    <row r="224" spans="1:65" s="34" customFormat="1" ht="16.5" customHeight="1">
      <c r="A224" s="30"/>
      <c r="B224" s="148"/>
      <c r="C224" s="149" t="s">
        <v>379</v>
      </c>
      <c r="D224" s="149" t="s">
        <v>124</v>
      </c>
      <c r="E224" s="150" t="s">
        <v>380</v>
      </c>
      <c r="F224" s="151" t="s">
        <v>381</v>
      </c>
      <c r="G224" s="152" t="s">
        <v>181</v>
      </c>
      <c r="H224" s="153">
        <v>1</v>
      </c>
      <c r="I224" s="154"/>
      <c r="J224" s="155">
        <f>ROUND(I224*H224,2)</f>
        <v>0</v>
      </c>
      <c r="K224" s="151"/>
      <c r="L224" s="31"/>
      <c r="M224" s="156"/>
      <c r="N224" s="157" t="s">
        <v>40</v>
      </c>
      <c r="O224" s="58"/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0" t="s">
        <v>200</v>
      </c>
      <c r="AT224" s="160" t="s">
        <v>124</v>
      </c>
      <c r="AU224" s="160" t="s">
        <v>129</v>
      </c>
      <c r="AY224" s="16" t="s">
        <v>122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6" t="s">
        <v>129</v>
      </c>
      <c r="BK224" s="161">
        <f>ROUND(I224*H224,2)</f>
        <v>0</v>
      </c>
      <c r="BL224" s="16" t="s">
        <v>200</v>
      </c>
      <c r="BM224" s="160" t="s">
        <v>382</v>
      </c>
    </row>
    <row r="225" spans="1:65" s="34" customFormat="1" ht="16.5" customHeight="1">
      <c r="A225" s="30"/>
      <c r="B225" s="148"/>
      <c r="C225" s="149" t="s">
        <v>383</v>
      </c>
      <c r="D225" s="149" t="s">
        <v>124</v>
      </c>
      <c r="E225" s="150" t="s">
        <v>384</v>
      </c>
      <c r="F225" s="151" t="s">
        <v>385</v>
      </c>
      <c r="G225" s="152" t="s">
        <v>181</v>
      </c>
      <c r="H225" s="153">
        <v>1</v>
      </c>
      <c r="I225" s="154"/>
      <c r="J225" s="155">
        <f>ROUND(I225*H225,2)</f>
        <v>0</v>
      </c>
      <c r="K225" s="151"/>
      <c r="L225" s="31"/>
      <c r="M225" s="156"/>
      <c r="N225" s="157" t="s">
        <v>40</v>
      </c>
      <c r="O225" s="58"/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0" t="s">
        <v>200</v>
      </c>
      <c r="AT225" s="160" t="s">
        <v>124</v>
      </c>
      <c r="AU225" s="160" t="s">
        <v>129</v>
      </c>
      <c r="AY225" s="16" t="s">
        <v>122</v>
      </c>
      <c r="BE225" s="161">
        <f>IF(N225="základní",J225,0)</f>
        <v>0</v>
      </c>
      <c r="BF225" s="161">
        <f>IF(N225="snížená",J225,0)</f>
        <v>0</v>
      </c>
      <c r="BG225" s="161">
        <f>IF(N225="zákl. přenesená",J225,0)</f>
        <v>0</v>
      </c>
      <c r="BH225" s="161">
        <f>IF(N225="sníž. přenesená",J225,0)</f>
        <v>0</v>
      </c>
      <c r="BI225" s="161">
        <f>IF(N225="nulová",J225,0)</f>
        <v>0</v>
      </c>
      <c r="BJ225" s="16" t="s">
        <v>129</v>
      </c>
      <c r="BK225" s="161">
        <f>ROUND(I225*H225,2)</f>
        <v>0</v>
      </c>
      <c r="BL225" s="16" t="s">
        <v>200</v>
      </c>
      <c r="BM225" s="160" t="s">
        <v>386</v>
      </c>
    </row>
    <row r="226" spans="1:65" s="34" customFormat="1" ht="24.1" customHeight="1">
      <c r="A226" s="30"/>
      <c r="B226" s="148"/>
      <c r="C226" s="149" t="s">
        <v>387</v>
      </c>
      <c r="D226" s="149" t="s">
        <v>124</v>
      </c>
      <c r="E226" s="150" t="s">
        <v>388</v>
      </c>
      <c r="F226" s="151" t="s">
        <v>389</v>
      </c>
      <c r="G226" s="152" t="s">
        <v>234</v>
      </c>
      <c r="H226" s="182"/>
      <c r="I226" s="154"/>
      <c r="J226" s="155">
        <f>ROUND(I226*H226,2)</f>
        <v>0</v>
      </c>
      <c r="K226" s="151" t="s">
        <v>136</v>
      </c>
      <c r="L226" s="31"/>
      <c r="M226" s="156"/>
      <c r="N226" s="157" t="s">
        <v>40</v>
      </c>
      <c r="O226" s="58"/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0" t="s">
        <v>200</v>
      </c>
      <c r="AT226" s="160" t="s">
        <v>124</v>
      </c>
      <c r="AU226" s="160" t="s">
        <v>129</v>
      </c>
      <c r="AY226" s="16" t="s">
        <v>122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6" t="s">
        <v>129</v>
      </c>
      <c r="BK226" s="161">
        <f>ROUND(I226*H226,2)</f>
        <v>0</v>
      </c>
      <c r="BL226" s="16" t="s">
        <v>200</v>
      </c>
      <c r="BM226" s="160" t="s">
        <v>390</v>
      </c>
    </row>
    <row r="227" spans="1:65" s="134" customFormat="1" ht="22.85" customHeight="1">
      <c r="B227" s="135"/>
      <c r="D227" s="136" t="s">
        <v>73</v>
      </c>
      <c r="E227" s="146" t="s">
        <v>391</v>
      </c>
      <c r="F227" s="146" t="s">
        <v>392</v>
      </c>
      <c r="I227" s="138"/>
      <c r="J227" s="147">
        <f>BK227</f>
        <v>0</v>
      </c>
      <c r="L227" s="135"/>
      <c r="M227" s="140"/>
      <c r="N227" s="141"/>
      <c r="O227" s="141"/>
      <c r="P227" s="142">
        <f>SUM(P228:P231)</f>
        <v>0</v>
      </c>
      <c r="Q227" s="141"/>
      <c r="R227" s="142">
        <f>SUM(R228:R231)</f>
        <v>4.4999999999999999E-4</v>
      </c>
      <c r="S227" s="141"/>
      <c r="T227" s="143">
        <f>SUM(T228:T231)</f>
        <v>2.9999999999999997E-4</v>
      </c>
      <c r="AR227" s="136" t="s">
        <v>129</v>
      </c>
      <c r="AT227" s="144" t="s">
        <v>73</v>
      </c>
      <c r="AU227" s="144" t="s">
        <v>79</v>
      </c>
      <c r="AY227" s="136" t="s">
        <v>122</v>
      </c>
      <c r="BK227" s="145">
        <f>SUM(BK228:BK231)</f>
        <v>0</v>
      </c>
    </row>
    <row r="228" spans="1:65" s="34" customFormat="1" ht="21.75" customHeight="1">
      <c r="A228" s="30"/>
      <c r="B228" s="148"/>
      <c r="C228" s="149" t="s">
        <v>393</v>
      </c>
      <c r="D228" s="149" t="s">
        <v>124</v>
      </c>
      <c r="E228" s="150" t="s">
        <v>394</v>
      </c>
      <c r="F228" s="151" t="s">
        <v>395</v>
      </c>
      <c r="G228" s="152" t="s">
        <v>181</v>
      </c>
      <c r="H228" s="153">
        <v>1</v>
      </c>
      <c r="I228" s="154"/>
      <c r="J228" s="155">
        <f>ROUND(I228*H228,2)</f>
        <v>0</v>
      </c>
      <c r="K228" s="151" t="s">
        <v>136</v>
      </c>
      <c r="L228" s="31"/>
      <c r="M228" s="156"/>
      <c r="N228" s="157" t="s">
        <v>40</v>
      </c>
      <c r="O228" s="58"/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0" t="s">
        <v>200</v>
      </c>
      <c r="AT228" s="160" t="s">
        <v>124</v>
      </c>
      <c r="AU228" s="160" t="s">
        <v>129</v>
      </c>
      <c r="AY228" s="16" t="s">
        <v>122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6" t="s">
        <v>129</v>
      </c>
      <c r="BK228" s="161">
        <f>ROUND(I228*H228,2)</f>
        <v>0</v>
      </c>
      <c r="BL228" s="16" t="s">
        <v>200</v>
      </c>
      <c r="BM228" s="160" t="s">
        <v>396</v>
      </c>
    </row>
    <row r="229" spans="1:65" s="34" customFormat="1" ht="21.75" customHeight="1">
      <c r="A229" s="30"/>
      <c r="B229" s="148"/>
      <c r="C229" s="149" t="s">
        <v>397</v>
      </c>
      <c r="D229" s="149" t="s">
        <v>124</v>
      </c>
      <c r="E229" s="150" t="s">
        <v>398</v>
      </c>
      <c r="F229" s="151" t="s">
        <v>399</v>
      </c>
      <c r="G229" s="152" t="s">
        <v>181</v>
      </c>
      <c r="H229" s="153">
        <v>1</v>
      </c>
      <c r="I229" s="154"/>
      <c r="J229" s="155">
        <f>ROUND(I229*H229,2)</f>
        <v>0</v>
      </c>
      <c r="K229" s="151" t="s">
        <v>136</v>
      </c>
      <c r="L229" s="31"/>
      <c r="M229" s="156"/>
      <c r="N229" s="157" t="s">
        <v>40</v>
      </c>
      <c r="O229" s="58"/>
      <c r="P229" s="158">
        <f>O229*H229</f>
        <v>0</v>
      </c>
      <c r="Q229" s="158">
        <v>0</v>
      </c>
      <c r="R229" s="158">
        <f>Q229*H229</f>
        <v>0</v>
      </c>
      <c r="S229" s="158">
        <v>2.9999999999999997E-4</v>
      </c>
      <c r="T229" s="159">
        <f>S229*H229</f>
        <v>2.9999999999999997E-4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0" t="s">
        <v>200</v>
      </c>
      <c r="AT229" s="160" t="s">
        <v>124</v>
      </c>
      <c r="AU229" s="160" t="s">
        <v>129</v>
      </c>
      <c r="AY229" s="16" t="s">
        <v>122</v>
      </c>
      <c r="BE229" s="161">
        <f>IF(N229="základní",J229,0)</f>
        <v>0</v>
      </c>
      <c r="BF229" s="161">
        <f>IF(N229="snížená",J229,0)</f>
        <v>0</v>
      </c>
      <c r="BG229" s="161">
        <f>IF(N229="zákl. přenesená",J229,0)</f>
        <v>0</v>
      </c>
      <c r="BH229" s="161">
        <f>IF(N229="sníž. přenesená",J229,0)</f>
        <v>0</v>
      </c>
      <c r="BI229" s="161">
        <f>IF(N229="nulová",J229,0)</f>
        <v>0</v>
      </c>
      <c r="BJ229" s="16" t="s">
        <v>129</v>
      </c>
      <c r="BK229" s="161">
        <f>ROUND(I229*H229,2)</f>
        <v>0</v>
      </c>
      <c r="BL229" s="16" t="s">
        <v>200</v>
      </c>
      <c r="BM229" s="160" t="s">
        <v>400</v>
      </c>
    </row>
    <row r="230" spans="1:65" s="34" customFormat="1" ht="16.5" customHeight="1">
      <c r="A230" s="30"/>
      <c r="B230" s="148"/>
      <c r="C230" s="183" t="s">
        <v>401</v>
      </c>
      <c r="D230" s="183" t="s">
        <v>301</v>
      </c>
      <c r="E230" s="184" t="s">
        <v>402</v>
      </c>
      <c r="F230" s="185" t="s">
        <v>403</v>
      </c>
      <c r="G230" s="186" t="s">
        <v>181</v>
      </c>
      <c r="H230" s="187">
        <v>1</v>
      </c>
      <c r="I230" s="188"/>
      <c r="J230" s="189">
        <f>ROUND(I230*H230,2)</f>
        <v>0</v>
      </c>
      <c r="K230" s="185" t="s">
        <v>136</v>
      </c>
      <c r="L230" s="190"/>
      <c r="M230" s="191"/>
      <c r="N230" s="192" t="s">
        <v>40</v>
      </c>
      <c r="O230" s="58"/>
      <c r="P230" s="158">
        <f>O230*H230</f>
        <v>0</v>
      </c>
      <c r="Q230" s="158">
        <v>4.4999999999999999E-4</v>
      </c>
      <c r="R230" s="158">
        <f>Q230*H230</f>
        <v>4.4999999999999999E-4</v>
      </c>
      <c r="S230" s="158">
        <v>0</v>
      </c>
      <c r="T230" s="159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60" t="s">
        <v>275</v>
      </c>
      <c r="AT230" s="160" t="s">
        <v>301</v>
      </c>
      <c r="AU230" s="160" t="s">
        <v>129</v>
      </c>
      <c r="AY230" s="16" t="s">
        <v>122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6" t="s">
        <v>129</v>
      </c>
      <c r="BK230" s="161">
        <f>ROUND(I230*H230,2)</f>
        <v>0</v>
      </c>
      <c r="BL230" s="16" t="s">
        <v>200</v>
      </c>
      <c r="BM230" s="160" t="s">
        <v>404</v>
      </c>
    </row>
    <row r="231" spans="1:65" s="34" customFormat="1" ht="24.1" customHeight="1">
      <c r="A231" s="30"/>
      <c r="B231" s="148"/>
      <c r="C231" s="149" t="s">
        <v>405</v>
      </c>
      <c r="D231" s="149" t="s">
        <v>124</v>
      </c>
      <c r="E231" s="150" t="s">
        <v>406</v>
      </c>
      <c r="F231" s="151" t="s">
        <v>407</v>
      </c>
      <c r="G231" s="152" t="s">
        <v>234</v>
      </c>
      <c r="H231" s="182"/>
      <c r="I231" s="154"/>
      <c r="J231" s="155">
        <f>ROUND(I231*H231,2)</f>
        <v>0</v>
      </c>
      <c r="K231" s="151" t="s">
        <v>136</v>
      </c>
      <c r="L231" s="31"/>
      <c r="M231" s="156"/>
      <c r="N231" s="157" t="s">
        <v>40</v>
      </c>
      <c r="O231" s="58"/>
      <c r="P231" s="158">
        <f>O231*H231</f>
        <v>0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0" t="s">
        <v>200</v>
      </c>
      <c r="AT231" s="160" t="s">
        <v>124</v>
      </c>
      <c r="AU231" s="160" t="s">
        <v>129</v>
      </c>
      <c r="AY231" s="16" t="s">
        <v>122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6" t="s">
        <v>129</v>
      </c>
      <c r="BK231" s="161">
        <f>ROUND(I231*H231,2)</f>
        <v>0</v>
      </c>
      <c r="BL231" s="16" t="s">
        <v>200</v>
      </c>
      <c r="BM231" s="160" t="s">
        <v>408</v>
      </c>
    </row>
    <row r="232" spans="1:65" s="134" customFormat="1" ht="22.85" customHeight="1">
      <c r="B232" s="135"/>
      <c r="D232" s="136" t="s">
        <v>73</v>
      </c>
      <c r="E232" s="146" t="s">
        <v>409</v>
      </c>
      <c r="F232" s="146" t="s">
        <v>410</v>
      </c>
      <c r="I232" s="138"/>
      <c r="J232" s="147">
        <f>BK232</f>
        <v>0</v>
      </c>
      <c r="L232" s="135"/>
      <c r="M232" s="140"/>
      <c r="N232" s="141"/>
      <c r="O232" s="141"/>
      <c r="P232" s="142">
        <f>SUM(P233:P241)</f>
        <v>0</v>
      </c>
      <c r="Q232" s="141"/>
      <c r="R232" s="142">
        <f>SUM(R233:R241)</f>
        <v>0</v>
      </c>
      <c r="S232" s="141"/>
      <c r="T232" s="143">
        <f>SUM(T233:T241)</f>
        <v>1.6199999999999999E-2</v>
      </c>
      <c r="AR232" s="136" t="s">
        <v>129</v>
      </c>
      <c r="AT232" s="144" t="s">
        <v>73</v>
      </c>
      <c r="AU232" s="144" t="s">
        <v>79</v>
      </c>
      <c r="AY232" s="136" t="s">
        <v>122</v>
      </c>
      <c r="BK232" s="145">
        <f>SUM(BK233:BK241)</f>
        <v>0</v>
      </c>
    </row>
    <row r="233" spans="1:65" s="34" customFormat="1" ht="24.1" customHeight="1">
      <c r="A233" s="30"/>
      <c r="B233" s="148"/>
      <c r="C233" s="149" t="s">
        <v>411</v>
      </c>
      <c r="D233" s="149" t="s">
        <v>124</v>
      </c>
      <c r="E233" s="150" t="s">
        <v>412</v>
      </c>
      <c r="F233" s="151" t="s">
        <v>413</v>
      </c>
      <c r="G233" s="152" t="s">
        <v>181</v>
      </c>
      <c r="H233" s="153">
        <v>3</v>
      </c>
      <c r="I233" s="154"/>
      <c r="J233" s="155">
        <f t="shared" ref="J233:J241" si="30">ROUND(I233*H233,2)</f>
        <v>0</v>
      </c>
      <c r="K233" s="151" t="s">
        <v>136</v>
      </c>
      <c r="L233" s="31"/>
      <c r="M233" s="156"/>
      <c r="N233" s="157" t="s">
        <v>40</v>
      </c>
      <c r="O233" s="58"/>
      <c r="P233" s="158">
        <f t="shared" ref="P233:P241" si="31">O233*H233</f>
        <v>0</v>
      </c>
      <c r="Q233" s="158">
        <v>0</v>
      </c>
      <c r="R233" s="158">
        <f t="shared" ref="R233:R241" si="32">Q233*H233</f>
        <v>0</v>
      </c>
      <c r="S233" s="158">
        <v>0</v>
      </c>
      <c r="T233" s="159">
        <f t="shared" ref="T233:T241" si="33"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0" t="s">
        <v>200</v>
      </c>
      <c r="AT233" s="160" t="s">
        <v>124</v>
      </c>
      <c r="AU233" s="160" t="s">
        <v>129</v>
      </c>
      <c r="AY233" s="16" t="s">
        <v>122</v>
      </c>
      <c r="BE233" s="161">
        <f t="shared" ref="BE233:BE241" si="34">IF(N233="základní",J233,0)</f>
        <v>0</v>
      </c>
      <c r="BF233" s="161">
        <f t="shared" ref="BF233:BF241" si="35">IF(N233="snížená",J233,0)</f>
        <v>0</v>
      </c>
      <c r="BG233" s="161">
        <f t="shared" ref="BG233:BG241" si="36">IF(N233="zákl. přenesená",J233,0)</f>
        <v>0</v>
      </c>
      <c r="BH233" s="161">
        <f t="shared" ref="BH233:BH241" si="37">IF(N233="sníž. přenesená",J233,0)</f>
        <v>0</v>
      </c>
      <c r="BI233" s="161">
        <f t="shared" ref="BI233:BI241" si="38">IF(N233="nulová",J233,0)</f>
        <v>0</v>
      </c>
      <c r="BJ233" s="16" t="s">
        <v>129</v>
      </c>
      <c r="BK233" s="161">
        <f t="shared" ref="BK233:BK241" si="39">ROUND(I233*H233,2)</f>
        <v>0</v>
      </c>
      <c r="BL233" s="16" t="s">
        <v>200</v>
      </c>
      <c r="BM233" s="160" t="s">
        <v>414</v>
      </c>
    </row>
    <row r="234" spans="1:65" s="34" customFormat="1" ht="32.950000000000003" customHeight="1">
      <c r="A234" s="30"/>
      <c r="B234" s="148"/>
      <c r="C234" s="149" t="s">
        <v>415</v>
      </c>
      <c r="D234" s="149" t="s">
        <v>124</v>
      </c>
      <c r="E234" s="150" t="s">
        <v>416</v>
      </c>
      <c r="F234" s="151" t="s">
        <v>417</v>
      </c>
      <c r="G234" s="152" t="s">
        <v>181</v>
      </c>
      <c r="H234" s="153">
        <v>1</v>
      </c>
      <c r="I234" s="154"/>
      <c r="J234" s="155">
        <f t="shared" si="30"/>
        <v>0</v>
      </c>
      <c r="K234" s="151"/>
      <c r="L234" s="31"/>
      <c r="M234" s="156"/>
      <c r="N234" s="157" t="s">
        <v>40</v>
      </c>
      <c r="O234" s="58"/>
      <c r="P234" s="158">
        <f t="shared" si="31"/>
        <v>0</v>
      </c>
      <c r="Q234" s="158">
        <v>0</v>
      </c>
      <c r="R234" s="158">
        <f t="shared" si="32"/>
        <v>0</v>
      </c>
      <c r="S234" s="158">
        <v>1.8E-3</v>
      </c>
      <c r="T234" s="159">
        <f t="shared" si="33"/>
        <v>1.8E-3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0" t="s">
        <v>200</v>
      </c>
      <c r="AT234" s="160" t="s">
        <v>124</v>
      </c>
      <c r="AU234" s="160" t="s">
        <v>129</v>
      </c>
      <c r="AY234" s="16" t="s">
        <v>122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6" t="s">
        <v>129</v>
      </c>
      <c r="BK234" s="161">
        <f t="shared" si="39"/>
        <v>0</v>
      </c>
      <c r="BL234" s="16" t="s">
        <v>200</v>
      </c>
      <c r="BM234" s="160" t="s">
        <v>418</v>
      </c>
    </row>
    <row r="235" spans="1:65" s="34" customFormat="1" ht="37.799999999999997" customHeight="1">
      <c r="A235" s="30"/>
      <c r="B235" s="148"/>
      <c r="C235" s="149" t="s">
        <v>419</v>
      </c>
      <c r="D235" s="149" t="s">
        <v>124</v>
      </c>
      <c r="E235" s="150" t="s">
        <v>420</v>
      </c>
      <c r="F235" s="151" t="s">
        <v>421</v>
      </c>
      <c r="G235" s="152" t="s">
        <v>181</v>
      </c>
      <c r="H235" s="153">
        <v>1</v>
      </c>
      <c r="I235" s="154"/>
      <c r="J235" s="155">
        <f t="shared" si="30"/>
        <v>0</v>
      </c>
      <c r="K235" s="151"/>
      <c r="L235" s="31"/>
      <c r="M235" s="156"/>
      <c r="N235" s="157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1.8E-3</v>
      </c>
      <c r="T235" s="159">
        <f t="shared" si="33"/>
        <v>1.8E-3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0" t="s">
        <v>200</v>
      </c>
      <c r="AT235" s="160" t="s">
        <v>124</v>
      </c>
      <c r="AU235" s="160" t="s">
        <v>129</v>
      </c>
      <c r="AY235" s="16" t="s">
        <v>122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6" t="s">
        <v>129</v>
      </c>
      <c r="BK235" s="161">
        <f t="shared" si="39"/>
        <v>0</v>
      </c>
      <c r="BL235" s="16" t="s">
        <v>200</v>
      </c>
      <c r="BM235" s="160" t="s">
        <v>422</v>
      </c>
    </row>
    <row r="236" spans="1:65" s="34" customFormat="1" ht="24.1" customHeight="1">
      <c r="A236" s="30"/>
      <c r="B236" s="148"/>
      <c r="C236" s="149" t="s">
        <v>423</v>
      </c>
      <c r="D236" s="149" t="s">
        <v>124</v>
      </c>
      <c r="E236" s="150" t="s">
        <v>424</v>
      </c>
      <c r="F236" s="151" t="s">
        <v>425</v>
      </c>
      <c r="G236" s="152" t="s">
        <v>181</v>
      </c>
      <c r="H236" s="153">
        <v>1</v>
      </c>
      <c r="I236" s="154"/>
      <c r="J236" s="155">
        <f t="shared" si="30"/>
        <v>0</v>
      </c>
      <c r="K236" s="151"/>
      <c r="L236" s="31"/>
      <c r="M236" s="156"/>
      <c r="N236" s="157" t="s">
        <v>40</v>
      </c>
      <c r="O236" s="58"/>
      <c r="P236" s="158">
        <f t="shared" si="31"/>
        <v>0</v>
      </c>
      <c r="Q236" s="158">
        <v>0</v>
      </c>
      <c r="R236" s="158">
        <f t="shared" si="32"/>
        <v>0</v>
      </c>
      <c r="S236" s="158">
        <v>1.8E-3</v>
      </c>
      <c r="T236" s="159">
        <f t="shared" si="33"/>
        <v>1.8E-3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0" t="s">
        <v>200</v>
      </c>
      <c r="AT236" s="160" t="s">
        <v>124</v>
      </c>
      <c r="AU236" s="160" t="s">
        <v>129</v>
      </c>
      <c r="AY236" s="16" t="s">
        <v>122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6" t="s">
        <v>129</v>
      </c>
      <c r="BK236" s="161">
        <f t="shared" si="39"/>
        <v>0</v>
      </c>
      <c r="BL236" s="16" t="s">
        <v>200</v>
      </c>
      <c r="BM236" s="160" t="s">
        <v>426</v>
      </c>
    </row>
    <row r="237" spans="1:65" s="34" customFormat="1" ht="16.5" customHeight="1">
      <c r="A237" s="30"/>
      <c r="B237" s="148"/>
      <c r="C237" s="149" t="s">
        <v>427</v>
      </c>
      <c r="D237" s="149" t="s">
        <v>124</v>
      </c>
      <c r="E237" s="150" t="s">
        <v>428</v>
      </c>
      <c r="F237" s="151" t="s">
        <v>429</v>
      </c>
      <c r="G237" s="152" t="s">
        <v>127</v>
      </c>
      <c r="H237" s="153">
        <v>2</v>
      </c>
      <c r="I237" s="154"/>
      <c r="J237" s="155">
        <f t="shared" si="30"/>
        <v>0</v>
      </c>
      <c r="K237" s="151"/>
      <c r="L237" s="31"/>
      <c r="M237" s="156"/>
      <c r="N237" s="157" t="s">
        <v>40</v>
      </c>
      <c r="O237" s="58"/>
      <c r="P237" s="158">
        <f t="shared" si="31"/>
        <v>0</v>
      </c>
      <c r="Q237" s="158">
        <v>0</v>
      </c>
      <c r="R237" s="158">
        <f t="shared" si="32"/>
        <v>0</v>
      </c>
      <c r="S237" s="158">
        <v>1.8E-3</v>
      </c>
      <c r="T237" s="159">
        <f t="shared" si="33"/>
        <v>3.5999999999999999E-3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0" t="s">
        <v>200</v>
      </c>
      <c r="AT237" s="160" t="s">
        <v>124</v>
      </c>
      <c r="AU237" s="160" t="s">
        <v>129</v>
      </c>
      <c r="AY237" s="16" t="s">
        <v>122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6" t="s">
        <v>129</v>
      </c>
      <c r="BK237" s="161">
        <f t="shared" si="39"/>
        <v>0</v>
      </c>
      <c r="BL237" s="16" t="s">
        <v>200</v>
      </c>
      <c r="BM237" s="160" t="s">
        <v>430</v>
      </c>
    </row>
    <row r="238" spans="1:65" s="34" customFormat="1" ht="24.1" customHeight="1">
      <c r="A238" s="30"/>
      <c r="B238" s="148"/>
      <c r="C238" s="149" t="s">
        <v>431</v>
      </c>
      <c r="D238" s="149" t="s">
        <v>124</v>
      </c>
      <c r="E238" s="150" t="s">
        <v>432</v>
      </c>
      <c r="F238" s="151" t="s">
        <v>433</v>
      </c>
      <c r="G238" s="152" t="s">
        <v>127</v>
      </c>
      <c r="H238" s="153">
        <v>2</v>
      </c>
      <c r="I238" s="154"/>
      <c r="J238" s="155">
        <f t="shared" si="30"/>
        <v>0</v>
      </c>
      <c r="K238" s="151"/>
      <c r="L238" s="31"/>
      <c r="M238" s="156"/>
      <c r="N238" s="157" t="s">
        <v>40</v>
      </c>
      <c r="O238" s="58"/>
      <c r="P238" s="158">
        <f t="shared" si="31"/>
        <v>0</v>
      </c>
      <c r="Q238" s="158">
        <v>0</v>
      </c>
      <c r="R238" s="158">
        <f t="shared" si="32"/>
        <v>0</v>
      </c>
      <c r="S238" s="158">
        <v>1.8E-3</v>
      </c>
      <c r="T238" s="159">
        <f t="shared" si="33"/>
        <v>3.5999999999999999E-3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60" t="s">
        <v>200</v>
      </c>
      <c r="AT238" s="160" t="s">
        <v>124</v>
      </c>
      <c r="AU238" s="160" t="s">
        <v>129</v>
      </c>
      <c r="AY238" s="16" t="s">
        <v>122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6" t="s">
        <v>129</v>
      </c>
      <c r="BK238" s="161">
        <f t="shared" si="39"/>
        <v>0</v>
      </c>
      <c r="BL238" s="16" t="s">
        <v>200</v>
      </c>
      <c r="BM238" s="160" t="s">
        <v>434</v>
      </c>
    </row>
    <row r="239" spans="1:65" s="34" customFormat="1" ht="16.5" customHeight="1">
      <c r="A239" s="30"/>
      <c r="B239" s="148"/>
      <c r="C239" s="149" t="s">
        <v>435</v>
      </c>
      <c r="D239" s="149" t="s">
        <v>124</v>
      </c>
      <c r="E239" s="150" t="s">
        <v>436</v>
      </c>
      <c r="F239" s="151" t="s">
        <v>437</v>
      </c>
      <c r="G239" s="152" t="s">
        <v>127</v>
      </c>
      <c r="H239" s="153">
        <v>1</v>
      </c>
      <c r="I239" s="154"/>
      <c r="J239" s="155">
        <f t="shared" si="30"/>
        <v>0</v>
      </c>
      <c r="K239" s="151"/>
      <c r="L239" s="31"/>
      <c r="M239" s="156"/>
      <c r="N239" s="157" t="s">
        <v>40</v>
      </c>
      <c r="O239" s="58"/>
      <c r="P239" s="158">
        <f t="shared" si="31"/>
        <v>0</v>
      </c>
      <c r="Q239" s="158">
        <v>0</v>
      </c>
      <c r="R239" s="158">
        <f t="shared" si="32"/>
        <v>0</v>
      </c>
      <c r="S239" s="158">
        <v>1.8E-3</v>
      </c>
      <c r="T239" s="159">
        <f t="shared" si="33"/>
        <v>1.8E-3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60" t="s">
        <v>200</v>
      </c>
      <c r="AT239" s="160" t="s">
        <v>124</v>
      </c>
      <c r="AU239" s="160" t="s">
        <v>129</v>
      </c>
      <c r="AY239" s="16" t="s">
        <v>122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6" t="s">
        <v>129</v>
      </c>
      <c r="BK239" s="161">
        <f t="shared" si="39"/>
        <v>0</v>
      </c>
      <c r="BL239" s="16" t="s">
        <v>200</v>
      </c>
      <c r="BM239" s="160" t="s">
        <v>438</v>
      </c>
    </row>
    <row r="240" spans="1:65" s="34" customFormat="1" ht="44.35" customHeight="1">
      <c r="A240" s="30"/>
      <c r="B240" s="148"/>
      <c r="C240" s="149" t="s">
        <v>439</v>
      </c>
      <c r="D240" s="149" t="s">
        <v>124</v>
      </c>
      <c r="E240" s="150" t="s">
        <v>440</v>
      </c>
      <c r="F240" s="151" t="s">
        <v>441</v>
      </c>
      <c r="G240" s="152" t="s">
        <v>181</v>
      </c>
      <c r="H240" s="153">
        <v>1</v>
      </c>
      <c r="I240" s="154"/>
      <c r="J240" s="155">
        <f t="shared" si="30"/>
        <v>0</v>
      </c>
      <c r="K240" s="151"/>
      <c r="L240" s="31"/>
      <c r="M240" s="156"/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1.8E-3</v>
      </c>
      <c r="T240" s="159">
        <f t="shared" si="33"/>
        <v>1.8E-3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0" t="s">
        <v>200</v>
      </c>
      <c r="AT240" s="160" t="s">
        <v>124</v>
      </c>
      <c r="AU240" s="160" t="s">
        <v>129</v>
      </c>
      <c r="AY240" s="16" t="s">
        <v>122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6" t="s">
        <v>129</v>
      </c>
      <c r="BK240" s="161">
        <f t="shared" si="39"/>
        <v>0</v>
      </c>
      <c r="BL240" s="16" t="s">
        <v>200</v>
      </c>
      <c r="BM240" s="160" t="s">
        <v>442</v>
      </c>
    </row>
    <row r="241" spans="1:65" s="34" customFormat="1" ht="24.1" customHeight="1">
      <c r="A241" s="30"/>
      <c r="B241" s="148"/>
      <c r="C241" s="149" t="s">
        <v>443</v>
      </c>
      <c r="D241" s="149" t="s">
        <v>124</v>
      </c>
      <c r="E241" s="150" t="s">
        <v>444</v>
      </c>
      <c r="F241" s="151" t="s">
        <v>445</v>
      </c>
      <c r="G241" s="152" t="s">
        <v>234</v>
      </c>
      <c r="H241" s="182"/>
      <c r="I241" s="154"/>
      <c r="J241" s="155">
        <f t="shared" si="30"/>
        <v>0</v>
      </c>
      <c r="K241" s="151" t="s">
        <v>136</v>
      </c>
      <c r="L241" s="31"/>
      <c r="M241" s="156"/>
      <c r="N241" s="157" t="s">
        <v>40</v>
      </c>
      <c r="O241" s="58"/>
      <c r="P241" s="158">
        <f t="shared" si="31"/>
        <v>0</v>
      </c>
      <c r="Q241" s="158">
        <v>0</v>
      </c>
      <c r="R241" s="158">
        <f t="shared" si="32"/>
        <v>0</v>
      </c>
      <c r="S241" s="158">
        <v>0</v>
      </c>
      <c r="T241" s="159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0" t="s">
        <v>200</v>
      </c>
      <c r="AT241" s="160" t="s">
        <v>124</v>
      </c>
      <c r="AU241" s="160" t="s">
        <v>129</v>
      </c>
      <c r="AY241" s="16" t="s">
        <v>122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6" t="s">
        <v>129</v>
      </c>
      <c r="BK241" s="161">
        <f t="shared" si="39"/>
        <v>0</v>
      </c>
      <c r="BL241" s="16" t="s">
        <v>200</v>
      </c>
      <c r="BM241" s="160" t="s">
        <v>446</v>
      </c>
    </row>
    <row r="242" spans="1:65" s="134" customFormat="1" ht="22.85" customHeight="1">
      <c r="B242" s="135"/>
      <c r="D242" s="136" t="s">
        <v>73</v>
      </c>
      <c r="E242" s="146" t="s">
        <v>447</v>
      </c>
      <c r="F242" s="146" t="s">
        <v>448</v>
      </c>
      <c r="I242" s="138"/>
      <c r="J242" s="147">
        <f>BK242</f>
        <v>0</v>
      </c>
      <c r="L242" s="135"/>
      <c r="M242" s="140"/>
      <c r="N242" s="141"/>
      <c r="O242" s="141"/>
      <c r="P242" s="142">
        <f>SUM(P243:P259)</f>
        <v>0</v>
      </c>
      <c r="Q242" s="141"/>
      <c r="R242" s="142">
        <f>SUM(R243:R259)</f>
        <v>0.37529741999999994</v>
      </c>
      <c r="S242" s="141"/>
      <c r="T242" s="143">
        <f>SUM(T243:T259)</f>
        <v>0.1032</v>
      </c>
      <c r="AR242" s="136" t="s">
        <v>129</v>
      </c>
      <c r="AT242" s="144" t="s">
        <v>73</v>
      </c>
      <c r="AU242" s="144" t="s">
        <v>79</v>
      </c>
      <c r="AY242" s="136" t="s">
        <v>122</v>
      </c>
      <c r="BK242" s="145">
        <f>SUM(BK243:BK259)</f>
        <v>0</v>
      </c>
    </row>
    <row r="243" spans="1:65" s="34" customFormat="1" ht="24.1" customHeight="1">
      <c r="A243" s="30"/>
      <c r="B243" s="148"/>
      <c r="C243" s="149" t="s">
        <v>449</v>
      </c>
      <c r="D243" s="149" t="s">
        <v>124</v>
      </c>
      <c r="E243" s="150" t="s">
        <v>450</v>
      </c>
      <c r="F243" s="151" t="s">
        <v>451</v>
      </c>
      <c r="G243" s="152" t="s">
        <v>135</v>
      </c>
      <c r="H243" s="153">
        <v>34.4</v>
      </c>
      <c r="I243" s="154"/>
      <c r="J243" s="155">
        <f>ROUND(I243*H243,2)</f>
        <v>0</v>
      </c>
      <c r="K243" s="151" t="s">
        <v>136</v>
      </c>
      <c r="L243" s="31"/>
      <c r="M243" s="156"/>
      <c r="N243" s="157" t="s">
        <v>40</v>
      </c>
      <c r="O243" s="58"/>
      <c r="P243" s="158">
        <f>O243*H243</f>
        <v>0</v>
      </c>
      <c r="Q243" s="158">
        <v>0</v>
      </c>
      <c r="R243" s="158">
        <f>Q243*H243</f>
        <v>0</v>
      </c>
      <c r="S243" s="158">
        <v>0</v>
      </c>
      <c r="T243" s="159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60" t="s">
        <v>200</v>
      </c>
      <c r="AT243" s="160" t="s">
        <v>124</v>
      </c>
      <c r="AU243" s="160" t="s">
        <v>129</v>
      </c>
      <c r="AY243" s="16" t="s">
        <v>122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6" t="s">
        <v>129</v>
      </c>
      <c r="BK243" s="161">
        <f>ROUND(I243*H243,2)</f>
        <v>0</v>
      </c>
      <c r="BL243" s="16" t="s">
        <v>200</v>
      </c>
      <c r="BM243" s="160" t="s">
        <v>452</v>
      </c>
    </row>
    <row r="244" spans="1:65" s="162" customFormat="1">
      <c r="B244" s="163"/>
      <c r="D244" s="164" t="s">
        <v>138</v>
      </c>
      <c r="E244" s="165"/>
      <c r="F244" s="166" t="s">
        <v>453</v>
      </c>
      <c r="H244" s="167">
        <v>34.4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138</v>
      </c>
      <c r="AU244" s="165" t="s">
        <v>129</v>
      </c>
      <c r="AV244" s="162" t="s">
        <v>129</v>
      </c>
      <c r="AW244" s="162" t="s">
        <v>31</v>
      </c>
      <c r="AX244" s="162" t="s">
        <v>79</v>
      </c>
      <c r="AY244" s="165" t="s">
        <v>122</v>
      </c>
    </row>
    <row r="245" spans="1:65" s="34" customFormat="1" ht="24.1" customHeight="1">
      <c r="A245" s="30"/>
      <c r="B245" s="148"/>
      <c r="C245" s="149" t="s">
        <v>454</v>
      </c>
      <c r="D245" s="149" t="s">
        <v>124</v>
      </c>
      <c r="E245" s="150" t="s">
        <v>455</v>
      </c>
      <c r="F245" s="151" t="s">
        <v>456</v>
      </c>
      <c r="G245" s="152" t="s">
        <v>135</v>
      </c>
      <c r="H245" s="153">
        <v>34.4</v>
      </c>
      <c r="I245" s="154"/>
      <c r="J245" s="155">
        <f>ROUND(I245*H245,2)</f>
        <v>0</v>
      </c>
      <c r="K245" s="151" t="s">
        <v>136</v>
      </c>
      <c r="L245" s="31"/>
      <c r="M245" s="156"/>
      <c r="N245" s="157" t="s">
        <v>40</v>
      </c>
      <c r="O245" s="58"/>
      <c r="P245" s="158">
        <f>O245*H245</f>
        <v>0</v>
      </c>
      <c r="Q245" s="158">
        <v>3.0000000000000001E-5</v>
      </c>
      <c r="R245" s="158">
        <f>Q245*H245</f>
        <v>1.0319999999999999E-3</v>
      </c>
      <c r="S245" s="158">
        <v>0</v>
      </c>
      <c r="T245" s="159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0" t="s">
        <v>200</v>
      </c>
      <c r="AT245" s="160" t="s">
        <v>124</v>
      </c>
      <c r="AU245" s="160" t="s">
        <v>129</v>
      </c>
      <c r="AY245" s="16" t="s">
        <v>122</v>
      </c>
      <c r="BE245" s="161">
        <f>IF(N245="základní",J245,0)</f>
        <v>0</v>
      </c>
      <c r="BF245" s="161">
        <f>IF(N245="snížená",J245,0)</f>
        <v>0</v>
      </c>
      <c r="BG245" s="161">
        <f>IF(N245="zákl. přenesená",J245,0)</f>
        <v>0</v>
      </c>
      <c r="BH245" s="161">
        <f>IF(N245="sníž. přenesená",J245,0)</f>
        <v>0</v>
      </c>
      <c r="BI245" s="161">
        <f>IF(N245="nulová",J245,0)</f>
        <v>0</v>
      </c>
      <c r="BJ245" s="16" t="s">
        <v>129</v>
      </c>
      <c r="BK245" s="161">
        <f>ROUND(I245*H245,2)</f>
        <v>0</v>
      </c>
      <c r="BL245" s="16" t="s">
        <v>200</v>
      </c>
      <c r="BM245" s="160" t="s">
        <v>457</v>
      </c>
    </row>
    <row r="246" spans="1:65" s="162" customFormat="1">
      <c r="B246" s="163"/>
      <c r="D246" s="164" t="s">
        <v>138</v>
      </c>
      <c r="E246" s="165"/>
      <c r="F246" s="166" t="s">
        <v>458</v>
      </c>
      <c r="H246" s="167">
        <v>34.4</v>
      </c>
      <c r="I246" s="168"/>
      <c r="L246" s="163"/>
      <c r="M246" s="169"/>
      <c r="N246" s="170"/>
      <c r="O246" s="170"/>
      <c r="P246" s="170"/>
      <c r="Q246" s="170"/>
      <c r="R246" s="170"/>
      <c r="S246" s="170"/>
      <c r="T246" s="171"/>
      <c r="AT246" s="165" t="s">
        <v>138</v>
      </c>
      <c r="AU246" s="165" t="s">
        <v>129</v>
      </c>
      <c r="AV246" s="162" t="s">
        <v>129</v>
      </c>
      <c r="AW246" s="162" t="s">
        <v>31</v>
      </c>
      <c r="AX246" s="162" t="s">
        <v>79</v>
      </c>
      <c r="AY246" s="165" t="s">
        <v>122</v>
      </c>
    </row>
    <row r="247" spans="1:65" s="34" customFormat="1" ht="24.1" customHeight="1">
      <c r="A247" s="30"/>
      <c r="B247" s="148"/>
      <c r="C247" s="149" t="s">
        <v>459</v>
      </c>
      <c r="D247" s="149" t="s">
        <v>124</v>
      </c>
      <c r="E247" s="150" t="s">
        <v>460</v>
      </c>
      <c r="F247" s="151" t="s">
        <v>461</v>
      </c>
      <c r="G247" s="152" t="s">
        <v>135</v>
      </c>
      <c r="H247" s="153">
        <v>34.4</v>
      </c>
      <c r="I247" s="154"/>
      <c r="J247" s="155">
        <f>ROUND(I247*H247,2)</f>
        <v>0</v>
      </c>
      <c r="K247" s="151" t="s">
        <v>136</v>
      </c>
      <c r="L247" s="31"/>
      <c r="M247" s="156"/>
      <c r="N247" s="157" t="s">
        <v>40</v>
      </c>
      <c r="O247" s="58"/>
      <c r="P247" s="158">
        <f>O247*H247</f>
        <v>0</v>
      </c>
      <c r="Q247" s="158">
        <v>7.5799999999999999E-3</v>
      </c>
      <c r="R247" s="158">
        <f>Q247*H247</f>
        <v>0.26075199999999998</v>
      </c>
      <c r="S247" s="158">
        <v>0</v>
      </c>
      <c r="T247" s="159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0" t="s">
        <v>200</v>
      </c>
      <c r="AT247" s="160" t="s">
        <v>124</v>
      </c>
      <c r="AU247" s="160" t="s">
        <v>129</v>
      </c>
      <c r="AY247" s="16" t="s">
        <v>122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6" t="s">
        <v>129</v>
      </c>
      <c r="BK247" s="161">
        <f>ROUND(I247*H247,2)</f>
        <v>0</v>
      </c>
      <c r="BL247" s="16" t="s">
        <v>200</v>
      </c>
      <c r="BM247" s="160" t="s">
        <v>462</v>
      </c>
    </row>
    <row r="248" spans="1:65" s="34" customFormat="1" ht="21.75" customHeight="1">
      <c r="A248" s="30"/>
      <c r="B248" s="148"/>
      <c r="C248" s="149" t="s">
        <v>463</v>
      </c>
      <c r="D248" s="149" t="s">
        <v>124</v>
      </c>
      <c r="E248" s="150" t="s">
        <v>464</v>
      </c>
      <c r="F248" s="151" t="s">
        <v>465</v>
      </c>
      <c r="G248" s="152" t="s">
        <v>135</v>
      </c>
      <c r="H248" s="153">
        <v>34.4</v>
      </c>
      <c r="I248" s="154"/>
      <c r="J248" s="155">
        <f>ROUND(I248*H248,2)</f>
        <v>0</v>
      </c>
      <c r="K248" s="151" t="s">
        <v>136</v>
      </c>
      <c r="L248" s="31"/>
      <c r="M248" s="156"/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3.0000000000000001E-3</v>
      </c>
      <c r="T248" s="159">
        <f>S248*H248</f>
        <v>0.1032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0" t="s">
        <v>200</v>
      </c>
      <c r="AT248" s="160" t="s">
        <v>124</v>
      </c>
      <c r="AU248" s="160" t="s">
        <v>129</v>
      </c>
      <c r="AY248" s="16" t="s">
        <v>122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6" t="s">
        <v>129</v>
      </c>
      <c r="BK248" s="161">
        <f>ROUND(I248*H248,2)</f>
        <v>0</v>
      </c>
      <c r="BL248" s="16" t="s">
        <v>200</v>
      </c>
      <c r="BM248" s="160" t="s">
        <v>466</v>
      </c>
    </row>
    <row r="249" spans="1:65" s="162" customFormat="1">
      <c r="B249" s="163"/>
      <c r="D249" s="164" t="s">
        <v>138</v>
      </c>
      <c r="E249" s="165"/>
      <c r="F249" s="166" t="s">
        <v>453</v>
      </c>
      <c r="H249" s="167">
        <v>34.4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138</v>
      </c>
      <c r="AU249" s="165" t="s">
        <v>129</v>
      </c>
      <c r="AV249" s="162" t="s">
        <v>129</v>
      </c>
      <c r="AW249" s="162" t="s">
        <v>31</v>
      </c>
      <c r="AX249" s="162" t="s">
        <v>79</v>
      </c>
      <c r="AY249" s="165" t="s">
        <v>122</v>
      </c>
    </row>
    <row r="250" spans="1:65" s="34" customFormat="1" ht="16.5" customHeight="1">
      <c r="A250" s="30"/>
      <c r="B250" s="148"/>
      <c r="C250" s="149" t="s">
        <v>467</v>
      </c>
      <c r="D250" s="149" t="s">
        <v>124</v>
      </c>
      <c r="E250" s="150" t="s">
        <v>468</v>
      </c>
      <c r="F250" s="151" t="s">
        <v>469</v>
      </c>
      <c r="G250" s="152" t="s">
        <v>135</v>
      </c>
      <c r="H250" s="153">
        <v>34.4</v>
      </c>
      <c r="I250" s="154"/>
      <c r="J250" s="155">
        <f>ROUND(I250*H250,2)</f>
        <v>0</v>
      </c>
      <c r="K250" s="151" t="s">
        <v>136</v>
      </c>
      <c r="L250" s="31"/>
      <c r="M250" s="156"/>
      <c r="N250" s="157" t="s">
        <v>40</v>
      </c>
      <c r="O250" s="58"/>
      <c r="P250" s="158">
        <f>O250*H250</f>
        <v>0</v>
      </c>
      <c r="Q250" s="158">
        <v>2.9999999999999997E-4</v>
      </c>
      <c r="R250" s="158">
        <f>Q250*H250</f>
        <v>1.0319999999999999E-2</v>
      </c>
      <c r="S250" s="158">
        <v>0</v>
      </c>
      <c r="T250" s="159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60" t="s">
        <v>200</v>
      </c>
      <c r="AT250" s="160" t="s">
        <v>124</v>
      </c>
      <c r="AU250" s="160" t="s">
        <v>129</v>
      </c>
      <c r="AY250" s="16" t="s">
        <v>122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6" t="s">
        <v>129</v>
      </c>
      <c r="BK250" s="161">
        <f>ROUND(I250*H250,2)</f>
        <v>0</v>
      </c>
      <c r="BL250" s="16" t="s">
        <v>200</v>
      </c>
      <c r="BM250" s="160" t="s">
        <v>470</v>
      </c>
    </row>
    <row r="251" spans="1:65" s="162" customFormat="1">
      <c r="B251" s="163"/>
      <c r="D251" s="164" t="s">
        <v>138</v>
      </c>
      <c r="E251" s="165"/>
      <c r="F251" s="166" t="s">
        <v>453</v>
      </c>
      <c r="H251" s="167">
        <v>34.4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138</v>
      </c>
      <c r="AU251" s="165" t="s">
        <v>129</v>
      </c>
      <c r="AV251" s="162" t="s">
        <v>129</v>
      </c>
      <c r="AW251" s="162" t="s">
        <v>31</v>
      </c>
      <c r="AX251" s="162" t="s">
        <v>79</v>
      </c>
      <c r="AY251" s="165" t="s">
        <v>122</v>
      </c>
    </row>
    <row r="252" spans="1:65" s="34" customFormat="1" ht="16.5" customHeight="1">
      <c r="A252" s="30"/>
      <c r="B252" s="148"/>
      <c r="C252" s="183" t="s">
        <v>471</v>
      </c>
      <c r="D252" s="183" t="s">
        <v>301</v>
      </c>
      <c r="E252" s="184" t="s">
        <v>472</v>
      </c>
      <c r="F252" s="185" t="s">
        <v>473</v>
      </c>
      <c r="G252" s="186" t="s">
        <v>135</v>
      </c>
      <c r="H252" s="187">
        <v>37.840000000000003</v>
      </c>
      <c r="I252" s="188"/>
      <c r="J252" s="189">
        <f>ROUND(I252*H252,2)</f>
        <v>0</v>
      </c>
      <c r="K252" s="185"/>
      <c r="L252" s="190"/>
      <c r="M252" s="191"/>
      <c r="N252" s="192" t="s">
        <v>40</v>
      </c>
      <c r="O252" s="58"/>
      <c r="P252" s="158">
        <f>O252*H252</f>
        <v>0</v>
      </c>
      <c r="Q252" s="158">
        <v>2.64E-3</v>
      </c>
      <c r="R252" s="158">
        <f>Q252*H252</f>
        <v>9.9897600000000003E-2</v>
      </c>
      <c r="S252" s="158">
        <v>0</v>
      </c>
      <c r="T252" s="159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0" t="s">
        <v>275</v>
      </c>
      <c r="AT252" s="160" t="s">
        <v>301</v>
      </c>
      <c r="AU252" s="160" t="s">
        <v>129</v>
      </c>
      <c r="AY252" s="16" t="s">
        <v>122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6" t="s">
        <v>129</v>
      </c>
      <c r="BK252" s="161">
        <f>ROUND(I252*H252,2)</f>
        <v>0</v>
      </c>
      <c r="BL252" s="16" t="s">
        <v>200</v>
      </c>
      <c r="BM252" s="160" t="s">
        <v>474</v>
      </c>
    </row>
    <row r="253" spans="1:65" s="162" customFormat="1">
      <c r="B253" s="163"/>
      <c r="D253" s="164" t="s">
        <v>138</v>
      </c>
      <c r="F253" s="166" t="s">
        <v>475</v>
      </c>
      <c r="H253" s="167">
        <v>37.840000000000003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138</v>
      </c>
      <c r="AU253" s="165" t="s">
        <v>129</v>
      </c>
      <c r="AV253" s="162" t="s">
        <v>129</v>
      </c>
      <c r="AW253" s="162" t="s">
        <v>2</v>
      </c>
      <c r="AX253" s="162" t="s">
        <v>79</v>
      </c>
      <c r="AY253" s="165" t="s">
        <v>122</v>
      </c>
    </row>
    <row r="254" spans="1:65" s="34" customFormat="1" ht="16.5" customHeight="1">
      <c r="A254" s="30"/>
      <c r="B254" s="148"/>
      <c r="C254" s="183" t="s">
        <v>476</v>
      </c>
      <c r="D254" s="183" t="s">
        <v>301</v>
      </c>
      <c r="E254" s="184" t="s">
        <v>477</v>
      </c>
      <c r="F254" s="185" t="s">
        <v>478</v>
      </c>
      <c r="G254" s="186" t="s">
        <v>127</v>
      </c>
      <c r="H254" s="187">
        <v>1.1000000000000001</v>
      </c>
      <c r="I254" s="188"/>
      <c r="J254" s="189">
        <f>ROUND(I254*H254,2)</f>
        <v>0</v>
      </c>
      <c r="K254" s="185"/>
      <c r="L254" s="190"/>
      <c r="M254" s="191"/>
      <c r="N254" s="192" t="s">
        <v>40</v>
      </c>
      <c r="O254" s="58"/>
      <c r="P254" s="158">
        <f>O254*H254</f>
        <v>0</v>
      </c>
      <c r="Q254" s="158">
        <v>2.64E-3</v>
      </c>
      <c r="R254" s="158">
        <f>Q254*H254</f>
        <v>2.9040000000000003E-3</v>
      </c>
      <c r="S254" s="158">
        <v>0</v>
      </c>
      <c r="T254" s="159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60" t="s">
        <v>275</v>
      </c>
      <c r="AT254" s="160" t="s">
        <v>301</v>
      </c>
      <c r="AU254" s="160" t="s">
        <v>129</v>
      </c>
      <c r="AY254" s="16" t="s">
        <v>122</v>
      </c>
      <c r="BE254" s="161">
        <f>IF(N254="základní",J254,0)</f>
        <v>0</v>
      </c>
      <c r="BF254" s="161">
        <f>IF(N254="snížená",J254,0)</f>
        <v>0</v>
      </c>
      <c r="BG254" s="161">
        <f>IF(N254="zákl. přenesená",J254,0)</f>
        <v>0</v>
      </c>
      <c r="BH254" s="161">
        <f>IF(N254="sníž. přenesená",J254,0)</f>
        <v>0</v>
      </c>
      <c r="BI254" s="161">
        <f>IF(N254="nulová",J254,0)</f>
        <v>0</v>
      </c>
      <c r="BJ254" s="16" t="s">
        <v>129</v>
      </c>
      <c r="BK254" s="161">
        <f>ROUND(I254*H254,2)</f>
        <v>0</v>
      </c>
      <c r="BL254" s="16" t="s">
        <v>200</v>
      </c>
      <c r="BM254" s="160" t="s">
        <v>479</v>
      </c>
    </row>
    <row r="255" spans="1:65" s="162" customFormat="1">
      <c r="B255" s="163"/>
      <c r="D255" s="164" t="s">
        <v>138</v>
      </c>
      <c r="F255" s="166" t="s">
        <v>480</v>
      </c>
      <c r="H255" s="167">
        <v>1.1000000000000001</v>
      </c>
      <c r="I255" s="168"/>
      <c r="L255" s="163"/>
      <c r="M255" s="169"/>
      <c r="N255" s="170"/>
      <c r="O255" s="170"/>
      <c r="P255" s="170"/>
      <c r="Q255" s="170"/>
      <c r="R255" s="170"/>
      <c r="S255" s="170"/>
      <c r="T255" s="171"/>
      <c r="AT255" s="165" t="s">
        <v>138</v>
      </c>
      <c r="AU255" s="165" t="s">
        <v>129</v>
      </c>
      <c r="AV255" s="162" t="s">
        <v>129</v>
      </c>
      <c r="AW255" s="162" t="s">
        <v>2</v>
      </c>
      <c r="AX255" s="162" t="s">
        <v>79</v>
      </c>
      <c r="AY255" s="165" t="s">
        <v>122</v>
      </c>
    </row>
    <row r="256" spans="1:65" s="34" customFormat="1" ht="24.1" customHeight="1">
      <c r="A256" s="30"/>
      <c r="B256" s="148"/>
      <c r="C256" s="149" t="s">
        <v>481</v>
      </c>
      <c r="D256" s="149" t="s">
        <v>124</v>
      </c>
      <c r="E256" s="150" t="s">
        <v>482</v>
      </c>
      <c r="F256" s="151" t="s">
        <v>483</v>
      </c>
      <c r="G256" s="152" t="s">
        <v>484</v>
      </c>
      <c r="H256" s="153">
        <v>34.4</v>
      </c>
      <c r="I256" s="154"/>
      <c r="J256" s="155">
        <f>ROUND(I256*H256,2)</f>
        <v>0</v>
      </c>
      <c r="K256" s="151" t="s">
        <v>136</v>
      </c>
      <c r="L256" s="31"/>
      <c r="M256" s="156"/>
      <c r="N256" s="157" t="s">
        <v>40</v>
      </c>
      <c r="O256" s="58"/>
      <c r="P256" s="158">
        <f>O256*H256</f>
        <v>0</v>
      </c>
      <c r="Q256" s="158">
        <v>0</v>
      </c>
      <c r="R256" s="158">
        <f>Q256*H256</f>
        <v>0</v>
      </c>
      <c r="S256" s="158">
        <v>0</v>
      </c>
      <c r="T256" s="159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0" t="s">
        <v>200</v>
      </c>
      <c r="AT256" s="160" t="s">
        <v>124</v>
      </c>
      <c r="AU256" s="160" t="s">
        <v>129</v>
      </c>
      <c r="AY256" s="16" t="s">
        <v>122</v>
      </c>
      <c r="BE256" s="161">
        <f>IF(N256="základní",J256,0)</f>
        <v>0</v>
      </c>
      <c r="BF256" s="161">
        <f>IF(N256="snížená",J256,0)</f>
        <v>0</v>
      </c>
      <c r="BG256" s="161">
        <f>IF(N256="zákl. přenesená",J256,0)</f>
        <v>0</v>
      </c>
      <c r="BH256" s="161">
        <f>IF(N256="sníž. přenesená",J256,0)</f>
        <v>0</v>
      </c>
      <c r="BI256" s="161">
        <f>IF(N256="nulová",J256,0)</f>
        <v>0</v>
      </c>
      <c r="BJ256" s="16" t="s">
        <v>129</v>
      </c>
      <c r="BK256" s="161">
        <f>ROUND(I256*H256,2)</f>
        <v>0</v>
      </c>
      <c r="BL256" s="16" t="s">
        <v>200</v>
      </c>
      <c r="BM256" s="160" t="s">
        <v>485</v>
      </c>
    </row>
    <row r="257" spans="1:65" s="34" customFormat="1" ht="16.5" customHeight="1">
      <c r="A257" s="30"/>
      <c r="B257" s="148"/>
      <c r="C257" s="149" t="s">
        <v>486</v>
      </c>
      <c r="D257" s="149" t="s">
        <v>124</v>
      </c>
      <c r="E257" s="150" t="s">
        <v>487</v>
      </c>
      <c r="F257" s="151" t="s">
        <v>488</v>
      </c>
      <c r="G257" s="152" t="s">
        <v>484</v>
      </c>
      <c r="H257" s="153">
        <v>39.182000000000002</v>
      </c>
      <c r="I257" s="154"/>
      <c r="J257" s="155">
        <f>ROUND(I257*H257,2)</f>
        <v>0</v>
      </c>
      <c r="K257" s="151" t="s">
        <v>136</v>
      </c>
      <c r="L257" s="31"/>
      <c r="M257" s="156"/>
      <c r="N257" s="157" t="s">
        <v>40</v>
      </c>
      <c r="O257" s="58"/>
      <c r="P257" s="158">
        <f>O257*H257</f>
        <v>0</v>
      </c>
      <c r="Q257" s="158">
        <v>1.0000000000000001E-5</v>
      </c>
      <c r="R257" s="158">
        <f>Q257*H257</f>
        <v>3.9182000000000008E-4</v>
      </c>
      <c r="S257" s="158">
        <v>0</v>
      </c>
      <c r="T257" s="159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60" t="s">
        <v>200</v>
      </c>
      <c r="AT257" s="160" t="s">
        <v>124</v>
      </c>
      <c r="AU257" s="160" t="s">
        <v>129</v>
      </c>
      <c r="AY257" s="16" t="s">
        <v>122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6" t="s">
        <v>129</v>
      </c>
      <c r="BK257" s="161">
        <f>ROUND(I257*H257,2)</f>
        <v>0</v>
      </c>
      <c r="BL257" s="16" t="s">
        <v>200</v>
      </c>
      <c r="BM257" s="160" t="s">
        <v>489</v>
      </c>
    </row>
    <row r="258" spans="1:65" s="162" customFormat="1">
      <c r="B258" s="163"/>
      <c r="D258" s="164" t="s">
        <v>138</v>
      </c>
      <c r="E258" s="165"/>
      <c r="F258" s="166" t="s">
        <v>490</v>
      </c>
      <c r="H258" s="167">
        <v>39.182000000000002</v>
      </c>
      <c r="I258" s="168"/>
      <c r="L258" s="163"/>
      <c r="M258" s="169"/>
      <c r="N258" s="170"/>
      <c r="O258" s="170"/>
      <c r="P258" s="170"/>
      <c r="Q258" s="170"/>
      <c r="R258" s="170"/>
      <c r="S258" s="170"/>
      <c r="T258" s="171"/>
      <c r="AT258" s="165" t="s">
        <v>138</v>
      </c>
      <c r="AU258" s="165" t="s">
        <v>129</v>
      </c>
      <c r="AV258" s="162" t="s">
        <v>129</v>
      </c>
      <c r="AW258" s="162" t="s">
        <v>31</v>
      </c>
      <c r="AX258" s="162" t="s">
        <v>79</v>
      </c>
      <c r="AY258" s="165" t="s">
        <v>122</v>
      </c>
    </row>
    <row r="259" spans="1:65" s="34" customFormat="1" ht="24.1" customHeight="1">
      <c r="A259" s="30"/>
      <c r="B259" s="148"/>
      <c r="C259" s="149" t="s">
        <v>491</v>
      </c>
      <c r="D259" s="149" t="s">
        <v>124</v>
      </c>
      <c r="E259" s="150" t="s">
        <v>492</v>
      </c>
      <c r="F259" s="151" t="s">
        <v>493</v>
      </c>
      <c r="G259" s="152" t="s">
        <v>234</v>
      </c>
      <c r="H259" s="182"/>
      <c r="I259" s="154"/>
      <c r="J259" s="155">
        <f>ROUND(I259*H259,2)</f>
        <v>0</v>
      </c>
      <c r="K259" s="151" t="s">
        <v>136</v>
      </c>
      <c r="L259" s="31"/>
      <c r="M259" s="156"/>
      <c r="N259" s="157" t="s">
        <v>40</v>
      </c>
      <c r="O259" s="58"/>
      <c r="P259" s="158">
        <f>O259*H259</f>
        <v>0</v>
      </c>
      <c r="Q259" s="158">
        <v>0</v>
      </c>
      <c r="R259" s="158">
        <f>Q259*H259</f>
        <v>0</v>
      </c>
      <c r="S259" s="158">
        <v>0</v>
      </c>
      <c r="T259" s="159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60" t="s">
        <v>200</v>
      </c>
      <c r="AT259" s="160" t="s">
        <v>124</v>
      </c>
      <c r="AU259" s="160" t="s">
        <v>129</v>
      </c>
      <c r="AY259" s="16" t="s">
        <v>122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6" t="s">
        <v>129</v>
      </c>
      <c r="BK259" s="161">
        <f>ROUND(I259*H259,2)</f>
        <v>0</v>
      </c>
      <c r="BL259" s="16" t="s">
        <v>200</v>
      </c>
      <c r="BM259" s="160" t="s">
        <v>494</v>
      </c>
    </row>
    <row r="260" spans="1:65" s="134" customFormat="1" ht="22.85" customHeight="1">
      <c r="B260" s="135"/>
      <c r="D260" s="136" t="s">
        <v>73</v>
      </c>
      <c r="E260" s="146" t="s">
        <v>495</v>
      </c>
      <c r="F260" s="146" t="s">
        <v>496</v>
      </c>
      <c r="I260" s="138"/>
      <c r="J260" s="147">
        <f>BK260</f>
        <v>0</v>
      </c>
      <c r="L260" s="135"/>
      <c r="M260" s="140"/>
      <c r="N260" s="141"/>
      <c r="O260" s="141"/>
      <c r="P260" s="142">
        <f>SUM(P261:P266)</f>
        <v>0</v>
      </c>
      <c r="Q260" s="141"/>
      <c r="R260" s="142">
        <f>SUM(R261:R266)</f>
        <v>1.6169999999999999E-3</v>
      </c>
      <c r="S260" s="141"/>
      <c r="T260" s="143">
        <f>SUM(T261:T266)</f>
        <v>0</v>
      </c>
      <c r="AR260" s="136" t="s">
        <v>129</v>
      </c>
      <c r="AT260" s="144" t="s">
        <v>73</v>
      </c>
      <c r="AU260" s="144" t="s">
        <v>79</v>
      </c>
      <c r="AY260" s="136" t="s">
        <v>122</v>
      </c>
      <c r="BK260" s="145">
        <f>SUM(BK261:BK266)</f>
        <v>0</v>
      </c>
    </row>
    <row r="261" spans="1:65" s="34" customFormat="1" ht="24.1" customHeight="1">
      <c r="A261" s="30"/>
      <c r="B261" s="148"/>
      <c r="C261" s="149" t="s">
        <v>497</v>
      </c>
      <c r="D261" s="149" t="s">
        <v>124</v>
      </c>
      <c r="E261" s="150" t="s">
        <v>498</v>
      </c>
      <c r="F261" s="151" t="s">
        <v>499</v>
      </c>
      <c r="G261" s="152" t="s">
        <v>135</v>
      </c>
      <c r="H261" s="153">
        <v>3.6749999999999998</v>
      </c>
      <c r="I261" s="154"/>
      <c r="J261" s="155">
        <f>ROUND(I261*H261,2)</f>
        <v>0</v>
      </c>
      <c r="K261" s="151" t="s">
        <v>136</v>
      </c>
      <c r="L261" s="31"/>
      <c r="M261" s="156"/>
      <c r="N261" s="157" t="s">
        <v>40</v>
      </c>
      <c r="O261" s="58"/>
      <c r="P261" s="158">
        <f>O261*H261</f>
        <v>0</v>
      </c>
      <c r="Q261" s="158">
        <v>6.0000000000000002E-5</v>
      </c>
      <c r="R261" s="158">
        <f>Q261*H261</f>
        <v>2.2049999999999999E-4</v>
      </c>
      <c r="S261" s="158">
        <v>0</v>
      </c>
      <c r="T261" s="159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60" t="s">
        <v>200</v>
      </c>
      <c r="AT261" s="160" t="s">
        <v>124</v>
      </c>
      <c r="AU261" s="160" t="s">
        <v>129</v>
      </c>
      <c r="AY261" s="16" t="s">
        <v>122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6" t="s">
        <v>129</v>
      </c>
      <c r="BK261" s="161">
        <f>ROUND(I261*H261,2)</f>
        <v>0</v>
      </c>
      <c r="BL261" s="16" t="s">
        <v>200</v>
      </c>
      <c r="BM261" s="160" t="s">
        <v>500</v>
      </c>
    </row>
    <row r="262" spans="1:65" s="162" customFormat="1">
      <c r="B262" s="163"/>
      <c r="D262" s="164" t="s">
        <v>138</v>
      </c>
      <c r="E262" s="165"/>
      <c r="F262" s="166" t="s">
        <v>501</v>
      </c>
      <c r="H262" s="167">
        <v>3.6749999999999998</v>
      </c>
      <c r="I262" s="168"/>
      <c r="L262" s="163"/>
      <c r="M262" s="169"/>
      <c r="N262" s="170"/>
      <c r="O262" s="170"/>
      <c r="P262" s="170"/>
      <c r="Q262" s="170"/>
      <c r="R262" s="170"/>
      <c r="S262" s="170"/>
      <c r="T262" s="171"/>
      <c r="AT262" s="165" t="s">
        <v>138</v>
      </c>
      <c r="AU262" s="165" t="s">
        <v>129</v>
      </c>
      <c r="AV262" s="162" t="s">
        <v>129</v>
      </c>
      <c r="AW262" s="162" t="s">
        <v>31</v>
      </c>
      <c r="AX262" s="162" t="s">
        <v>79</v>
      </c>
      <c r="AY262" s="165" t="s">
        <v>122</v>
      </c>
    </row>
    <row r="263" spans="1:65" s="34" customFormat="1" ht="24.1" customHeight="1">
      <c r="A263" s="30"/>
      <c r="B263" s="148"/>
      <c r="C263" s="149" t="s">
        <v>502</v>
      </c>
      <c r="D263" s="149" t="s">
        <v>124</v>
      </c>
      <c r="E263" s="150" t="s">
        <v>503</v>
      </c>
      <c r="F263" s="151" t="s">
        <v>504</v>
      </c>
      <c r="G263" s="152" t="s">
        <v>135</v>
      </c>
      <c r="H263" s="153">
        <v>3.6749999999999998</v>
      </c>
      <c r="I263" s="154"/>
      <c r="J263" s="155">
        <f>ROUND(I263*H263,2)</f>
        <v>0</v>
      </c>
      <c r="K263" s="151" t="s">
        <v>136</v>
      </c>
      <c r="L263" s="31"/>
      <c r="M263" s="156"/>
      <c r="N263" s="157" t="s">
        <v>40</v>
      </c>
      <c r="O263" s="58"/>
      <c r="P263" s="158">
        <f>O263*H263</f>
        <v>0</v>
      </c>
      <c r="Q263" s="158">
        <v>1.3999999999999999E-4</v>
      </c>
      <c r="R263" s="158">
        <f>Q263*H263</f>
        <v>5.1449999999999998E-4</v>
      </c>
      <c r="S263" s="158">
        <v>0</v>
      </c>
      <c r="T263" s="159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60" t="s">
        <v>200</v>
      </c>
      <c r="AT263" s="160" t="s">
        <v>124</v>
      </c>
      <c r="AU263" s="160" t="s">
        <v>129</v>
      </c>
      <c r="AY263" s="16" t="s">
        <v>122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6" t="s">
        <v>129</v>
      </c>
      <c r="BK263" s="161">
        <f>ROUND(I263*H263,2)</f>
        <v>0</v>
      </c>
      <c r="BL263" s="16" t="s">
        <v>200</v>
      </c>
      <c r="BM263" s="160" t="s">
        <v>505</v>
      </c>
    </row>
    <row r="264" spans="1:65" s="162" customFormat="1">
      <c r="B264" s="163"/>
      <c r="D264" s="164" t="s">
        <v>138</v>
      </c>
      <c r="E264" s="165"/>
      <c r="F264" s="166" t="s">
        <v>501</v>
      </c>
      <c r="H264" s="167">
        <v>3.6749999999999998</v>
      </c>
      <c r="I264" s="168"/>
      <c r="L264" s="163"/>
      <c r="M264" s="169"/>
      <c r="N264" s="170"/>
      <c r="O264" s="170"/>
      <c r="P264" s="170"/>
      <c r="Q264" s="170"/>
      <c r="R264" s="170"/>
      <c r="S264" s="170"/>
      <c r="T264" s="171"/>
      <c r="AT264" s="165" t="s">
        <v>138</v>
      </c>
      <c r="AU264" s="165" t="s">
        <v>129</v>
      </c>
      <c r="AV264" s="162" t="s">
        <v>129</v>
      </c>
      <c r="AW264" s="162" t="s">
        <v>31</v>
      </c>
      <c r="AX264" s="162" t="s">
        <v>79</v>
      </c>
      <c r="AY264" s="165" t="s">
        <v>122</v>
      </c>
    </row>
    <row r="265" spans="1:65" s="34" customFormat="1" ht="24.1" customHeight="1">
      <c r="A265" s="30"/>
      <c r="B265" s="148"/>
      <c r="C265" s="149" t="s">
        <v>506</v>
      </c>
      <c r="D265" s="149" t="s">
        <v>124</v>
      </c>
      <c r="E265" s="150" t="s">
        <v>507</v>
      </c>
      <c r="F265" s="151" t="s">
        <v>508</v>
      </c>
      <c r="G265" s="152" t="s">
        <v>135</v>
      </c>
      <c r="H265" s="153">
        <v>3.6749999999999998</v>
      </c>
      <c r="I265" s="154"/>
      <c r="J265" s="155">
        <f>ROUND(I265*H265,2)</f>
        <v>0</v>
      </c>
      <c r="K265" s="151" t="s">
        <v>136</v>
      </c>
      <c r="L265" s="31"/>
      <c r="M265" s="156"/>
      <c r="N265" s="157" t="s">
        <v>40</v>
      </c>
      <c r="O265" s="58"/>
      <c r="P265" s="158">
        <f>O265*H265</f>
        <v>0</v>
      </c>
      <c r="Q265" s="158">
        <v>1.2E-4</v>
      </c>
      <c r="R265" s="158">
        <f>Q265*H265</f>
        <v>4.4099999999999999E-4</v>
      </c>
      <c r="S265" s="158">
        <v>0</v>
      </c>
      <c r="T265" s="159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60" t="s">
        <v>200</v>
      </c>
      <c r="AT265" s="160" t="s">
        <v>124</v>
      </c>
      <c r="AU265" s="160" t="s">
        <v>129</v>
      </c>
      <c r="AY265" s="16" t="s">
        <v>122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6" t="s">
        <v>129</v>
      </c>
      <c r="BK265" s="161">
        <f>ROUND(I265*H265,2)</f>
        <v>0</v>
      </c>
      <c r="BL265" s="16" t="s">
        <v>200</v>
      </c>
      <c r="BM265" s="160" t="s">
        <v>509</v>
      </c>
    </row>
    <row r="266" spans="1:65" s="34" customFormat="1" ht="24.1" customHeight="1">
      <c r="A266" s="30"/>
      <c r="B266" s="148"/>
      <c r="C266" s="149" t="s">
        <v>510</v>
      </c>
      <c r="D266" s="149" t="s">
        <v>124</v>
      </c>
      <c r="E266" s="150" t="s">
        <v>511</v>
      </c>
      <c r="F266" s="151" t="s">
        <v>512</v>
      </c>
      <c r="G266" s="152" t="s">
        <v>135</v>
      </c>
      <c r="H266" s="153">
        <v>3.6749999999999998</v>
      </c>
      <c r="I266" s="154"/>
      <c r="J266" s="155">
        <f>ROUND(I266*H266,2)</f>
        <v>0</v>
      </c>
      <c r="K266" s="151" t="s">
        <v>136</v>
      </c>
      <c r="L266" s="31"/>
      <c r="M266" s="156"/>
      <c r="N266" s="157" t="s">
        <v>40</v>
      </c>
      <c r="O266" s="58"/>
      <c r="P266" s="158">
        <f>O266*H266</f>
        <v>0</v>
      </c>
      <c r="Q266" s="158">
        <v>1.2E-4</v>
      </c>
      <c r="R266" s="158">
        <f>Q266*H266</f>
        <v>4.4099999999999999E-4</v>
      </c>
      <c r="S266" s="158">
        <v>0</v>
      </c>
      <c r="T266" s="159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60" t="s">
        <v>200</v>
      </c>
      <c r="AT266" s="160" t="s">
        <v>124</v>
      </c>
      <c r="AU266" s="160" t="s">
        <v>129</v>
      </c>
      <c r="AY266" s="16" t="s">
        <v>122</v>
      </c>
      <c r="BE266" s="161">
        <f>IF(N266="základní",J266,0)</f>
        <v>0</v>
      </c>
      <c r="BF266" s="161">
        <f>IF(N266="snížená",J266,0)</f>
        <v>0</v>
      </c>
      <c r="BG266" s="161">
        <f>IF(N266="zákl. přenesená",J266,0)</f>
        <v>0</v>
      </c>
      <c r="BH266" s="161">
        <f>IF(N266="sníž. přenesená",J266,0)</f>
        <v>0</v>
      </c>
      <c r="BI266" s="161">
        <f>IF(N266="nulová",J266,0)</f>
        <v>0</v>
      </c>
      <c r="BJ266" s="16" t="s">
        <v>129</v>
      </c>
      <c r="BK266" s="161">
        <f>ROUND(I266*H266,2)</f>
        <v>0</v>
      </c>
      <c r="BL266" s="16" t="s">
        <v>200</v>
      </c>
      <c r="BM266" s="160" t="s">
        <v>513</v>
      </c>
    </row>
    <row r="267" spans="1:65" s="134" customFormat="1" ht="22.85" customHeight="1">
      <c r="B267" s="135"/>
      <c r="D267" s="136" t="s">
        <v>73</v>
      </c>
      <c r="E267" s="146" t="s">
        <v>514</v>
      </c>
      <c r="F267" s="146" t="s">
        <v>515</v>
      </c>
      <c r="I267" s="138"/>
      <c r="J267" s="147">
        <f>BK267</f>
        <v>0</v>
      </c>
      <c r="L267" s="135"/>
      <c r="M267" s="140"/>
      <c r="N267" s="141"/>
      <c r="O267" s="141"/>
      <c r="P267" s="142">
        <f>SUM(P268:P285)</f>
        <v>0</v>
      </c>
      <c r="Q267" s="141"/>
      <c r="R267" s="142">
        <f>SUM(R268:R285)</f>
        <v>0.25810078000000003</v>
      </c>
      <c r="S267" s="141"/>
      <c r="T267" s="143">
        <f>SUM(T268:T285)</f>
        <v>5.3698820000000001E-2</v>
      </c>
      <c r="AR267" s="136" t="s">
        <v>129</v>
      </c>
      <c r="AT267" s="144" t="s">
        <v>73</v>
      </c>
      <c r="AU267" s="144" t="s">
        <v>79</v>
      </c>
      <c r="AY267" s="136" t="s">
        <v>122</v>
      </c>
      <c r="BK267" s="145">
        <f>SUM(BK268:BK285)</f>
        <v>0</v>
      </c>
    </row>
    <row r="268" spans="1:65" s="34" customFormat="1" ht="16.5" customHeight="1">
      <c r="A268" s="30"/>
      <c r="B268" s="148"/>
      <c r="C268" s="149" t="s">
        <v>516</v>
      </c>
      <c r="D268" s="149" t="s">
        <v>124</v>
      </c>
      <c r="E268" s="150" t="s">
        <v>517</v>
      </c>
      <c r="F268" s="151" t="s">
        <v>518</v>
      </c>
      <c r="G268" s="152" t="s">
        <v>135</v>
      </c>
      <c r="H268" s="153">
        <v>173.22200000000001</v>
      </c>
      <c r="I268" s="154"/>
      <c r="J268" s="155">
        <f>ROUND(I268*H268,2)</f>
        <v>0</v>
      </c>
      <c r="K268" s="151" t="s">
        <v>136</v>
      </c>
      <c r="L268" s="31"/>
      <c r="M268" s="156"/>
      <c r="N268" s="157" t="s">
        <v>40</v>
      </c>
      <c r="O268" s="58"/>
      <c r="P268" s="158">
        <f>O268*H268</f>
        <v>0</v>
      </c>
      <c r="Q268" s="158">
        <v>1E-3</v>
      </c>
      <c r="R268" s="158">
        <f>Q268*H268</f>
        <v>0.17322200000000001</v>
      </c>
      <c r="S268" s="158">
        <v>3.1E-4</v>
      </c>
      <c r="T268" s="159">
        <f>S268*H268</f>
        <v>5.3698820000000001E-2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0" t="s">
        <v>200</v>
      </c>
      <c r="AT268" s="160" t="s">
        <v>124</v>
      </c>
      <c r="AU268" s="160" t="s">
        <v>129</v>
      </c>
      <c r="AY268" s="16" t="s">
        <v>122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6" t="s">
        <v>129</v>
      </c>
      <c r="BK268" s="161">
        <f>ROUND(I268*H268,2)</f>
        <v>0</v>
      </c>
      <c r="BL268" s="16" t="s">
        <v>200</v>
      </c>
      <c r="BM268" s="160" t="s">
        <v>519</v>
      </c>
    </row>
    <row r="269" spans="1:65" s="162" customFormat="1">
      <c r="B269" s="163"/>
      <c r="D269" s="164" t="s">
        <v>138</v>
      </c>
      <c r="E269" s="165"/>
      <c r="F269" s="166" t="s">
        <v>139</v>
      </c>
      <c r="H269" s="167">
        <v>45.65</v>
      </c>
      <c r="I269" s="168"/>
      <c r="L269" s="163"/>
      <c r="M269" s="169"/>
      <c r="N269" s="170"/>
      <c r="O269" s="170"/>
      <c r="P269" s="170"/>
      <c r="Q269" s="170"/>
      <c r="R269" s="170"/>
      <c r="S269" s="170"/>
      <c r="T269" s="171"/>
      <c r="AT269" s="165" t="s">
        <v>138</v>
      </c>
      <c r="AU269" s="165" t="s">
        <v>129</v>
      </c>
      <c r="AV269" s="162" t="s">
        <v>129</v>
      </c>
      <c r="AW269" s="162" t="s">
        <v>31</v>
      </c>
      <c r="AX269" s="162" t="s">
        <v>74</v>
      </c>
      <c r="AY269" s="165" t="s">
        <v>122</v>
      </c>
    </row>
    <row r="270" spans="1:65" s="193" customFormat="1">
      <c r="B270" s="194"/>
      <c r="D270" s="164" t="s">
        <v>138</v>
      </c>
      <c r="E270" s="195"/>
      <c r="F270" s="196" t="s">
        <v>520</v>
      </c>
      <c r="H270" s="197">
        <v>45.65</v>
      </c>
      <c r="I270" s="198"/>
      <c r="L270" s="194"/>
      <c r="M270" s="199"/>
      <c r="N270" s="200"/>
      <c r="O270" s="200"/>
      <c r="P270" s="200"/>
      <c r="Q270" s="200"/>
      <c r="R270" s="200"/>
      <c r="S270" s="200"/>
      <c r="T270" s="201"/>
      <c r="AT270" s="195" t="s">
        <v>138</v>
      </c>
      <c r="AU270" s="195" t="s">
        <v>129</v>
      </c>
      <c r="AV270" s="193" t="s">
        <v>140</v>
      </c>
      <c r="AW270" s="193" t="s">
        <v>31</v>
      </c>
      <c r="AX270" s="193" t="s">
        <v>74</v>
      </c>
      <c r="AY270" s="195" t="s">
        <v>122</v>
      </c>
    </row>
    <row r="271" spans="1:65" s="162" customFormat="1">
      <c r="B271" s="163"/>
      <c r="D271" s="164" t="s">
        <v>138</v>
      </c>
      <c r="E271" s="165"/>
      <c r="F271" s="166" t="s">
        <v>521</v>
      </c>
      <c r="H271" s="167">
        <v>21.84</v>
      </c>
      <c r="I271" s="168"/>
      <c r="L271" s="163"/>
      <c r="M271" s="169"/>
      <c r="N271" s="170"/>
      <c r="O271" s="170"/>
      <c r="P271" s="170"/>
      <c r="Q271" s="170"/>
      <c r="R271" s="170"/>
      <c r="S271" s="170"/>
      <c r="T271" s="171"/>
      <c r="AT271" s="165" t="s">
        <v>138</v>
      </c>
      <c r="AU271" s="165" t="s">
        <v>129</v>
      </c>
      <c r="AV271" s="162" t="s">
        <v>129</v>
      </c>
      <c r="AW271" s="162" t="s">
        <v>31</v>
      </c>
      <c r="AX271" s="162" t="s">
        <v>74</v>
      </c>
      <c r="AY271" s="165" t="s">
        <v>122</v>
      </c>
    </row>
    <row r="272" spans="1:65" s="162" customFormat="1">
      <c r="B272" s="163"/>
      <c r="D272" s="164" t="s">
        <v>138</v>
      </c>
      <c r="E272" s="165"/>
      <c r="F272" s="166" t="s">
        <v>522</v>
      </c>
      <c r="H272" s="167">
        <v>10</v>
      </c>
      <c r="I272" s="168"/>
      <c r="L272" s="163"/>
      <c r="M272" s="169"/>
      <c r="N272" s="170"/>
      <c r="O272" s="170"/>
      <c r="P272" s="170"/>
      <c r="Q272" s="170"/>
      <c r="R272" s="170"/>
      <c r="S272" s="170"/>
      <c r="T272" s="171"/>
      <c r="AT272" s="165" t="s">
        <v>138</v>
      </c>
      <c r="AU272" s="165" t="s">
        <v>129</v>
      </c>
      <c r="AV272" s="162" t="s">
        <v>129</v>
      </c>
      <c r="AW272" s="162" t="s">
        <v>31</v>
      </c>
      <c r="AX272" s="162" t="s">
        <v>74</v>
      </c>
      <c r="AY272" s="165" t="s">
        <v>122</v>
      </c>
    </row>
    <row r="273" spans="1:65" s="162" customFormat="1">
      <c r="B273" s="163"/>
      <c r="D273" s="164" t="s">
        <v>138</v>
      </c>
      <c r="E273" s="165"/>
      <c r="F273" s="166" t="s">
        <v>523</v>
      </c>
      <c r="H273" s="167">
        <v>59.02</v>
      </c>
      <c r="I273" s="168"/>
      <c r="L273" s="163"/>
      <c r="M273" s="169"/>
      <c r="N273" s="170"/>
      <c r="O273" s="170"/>
      <c r="P273" s="170"/>
      <c r="Q273" s="170"/>
      <c r="R273" s="170"/>
      <c r="S273" s="170"/>
      <c r="T273" s="171"/>
      <c r="AT273" s="165" t="s">
        <v>138</v>
      </c>
      <c r="AU273" s="165" t="s">
        <v>129</v>
      </c>
      <c r="AV273" s="162" t="s">
        <v>129</v>
      </c>
      <c r="AW273" s="162" t="s">
        <v>31</v>
      </c>
      <c r="AX273" s="162" t="s">
        <v>74</v>
      </c>
      <c r="AY273" s="165" t="s">
        <v>122</v>
      </c>
    </row>
    <row r="274" spans="1:65" s="162" customFormat="1">
      <c r="B274" s="163"/>
      <c r="D274" s="164" t="s">
        <v>138</v>
      </c>
      <c r="E274" s="165"/>
      <c r="F274" s="166" t="s">
        <v>524</v>
      </c>
      <c r="H274" s="167">
        <v>36.712000000000003</v>
      </c>
      <c r="I274" s="168"/>
      <c r="L274" s="163"/>
      <c r="M274" s="169"/>
      <c r="N274" s="170"/>
      <c r="O274" s="170"/>
      <c r="P274" s="170"/>
      <c r="Q274" s="170"/>
      <c r="R274" s="170"/>
      <c r="S274" s="170"/>
      <c r="T274" s="171"/>
      <c r="AT274" s="165" t="s">
        <v>138</v>
      </c>
      <c r="AU274" s="165" t="s">
        <v>129</v>
      </c>
      <c r="AV274" s="162" t="s">
        <v>129</v>
      </c>
      <c r="AW274" s="162" t="s">
        <v>31</v>
      </c>
      <c r="AX274" s="162" t="s">
        <v>74</v>
      </c>
      <c r="AY274" s="165" t="s">
        <v>122</v>
      </c>
    </row>
    <row r="275" spans="1:65" s="172" customFormat="1">
      <c r="B275" s="173"/>
      <c r="D275" s="164" t="s">
        <v>138</v>
      </c>
      <c r="E275" s="174"/>
      <c r="F275" s="175" t="s">
        <v>148</v>
      </c>
      <c r="H275" s="176">
        <v>173.22200000000001</v>
      </c>
      <c r="I275" s="177"/>
      <c r="L275" s="173"/>
      <c r="M275" s="178"/>
      <c r="N275" s="179"/>
      <c r="O275" s="179"/>
      <c r="P275" s="179"/>
      <c r="Q275" s="179"/>
      <c r="R275" s="179"/>
      <c r="S275" s="179"/>
      <c r="T275" s="180"/>
      <c r="AT275" s="174" t="s">
        <v>138</v>
      </c>
      <c r="AU275" s="174" t="s">
        <v>129</v>
      </c>
      <c r="AV275" s="172" t="s">
        <v>128</v>
      </c>
      <c r="AW275" s="172" t="s">
        <v>31</v>
      </c>
      <c r="AX275" s="172" t="s">
        <v>79</v>
      </c>
      <c r="AY275" s="174" t="s">
        <v>122</v>
      </c>
    </row>
    <row r="276" spans="1:65" s="34" customFormat="1" ht="24.1" customHeight="1">
      <c r="A276" s="30"/>
      <c r="B276" s="148"/>
      <c r="C276" s="149" t="s">
        <v>525</v>
      </c>
      <c r="D276" s="149" t="s">
        <v>124</v>
      </c>
      <c r="E276" s="150" t="s">
        <v>526</v>
      </c>
      <c r="F276" s="151" t="s">
        <v>527</v>
      </c>
      <c r="G276" s="152" t="s">
        <v>135</v>
      </c>
      <c r="H276" s="153">
        <v>173.22200000000001</v>
      </c>
      <c r="I276" s="154"/>
      <c r="J276" s="155">
        <f>ROUND(I276*H276,2)</f>
        <v>0</v>
      </c>
      <c r="K276" s="151" t="s">
        <v>136</v>
      </c>
      <c r="L276" s="31"/>
      <c r="M276" s="156"/>
      <c r="N276" s="157" t="s">
        <v>40</v>
      </c>
      <c r="O276" s="58"/>
      <c r="P276" s="158">
        <f>O276*H276</f>
        <v>0</v>
      </c>
      <c r="Q276" s="158">
        <v>0</v>
      </c>
      <c r="R276" s="158">
        <f>Q276*H276</f>
        <v>0</v>
      </c>
      <c r="S276" s="158">
        <v>0</v>
      </c>
      <c r="T276" s="159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60" t="s">
        <v>200</v>
      </c>
      <c r="AT276" s="160" t="s">
        <v>124</v>
      </c>
      <c r="AU276" s="160" t="s">
        <v>129</v>
      </c>
      <c r="AY276" s="16" t="s">
        <v>122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6" t="s">
        <v>129</v>
      </c>
      <c r="BK276" s="161">
        <f>ROUND(I276*H276,2)</f>
        <v>0</v>
      </c>
      <c r="BL276" s="16" t="s">
        <v>200</v>
      </c>
      <c r="BM276" s="160" t="s">
        <v>528</v>
      </c>
    </row>
    <row r="277" spans="1:65" s="34" customFormat="1" ht="24.1" customHeight="1">
      <c r="A277" s="30"/>
      <c r="B277" s="148"/>
      <c r="C277" s="149" t="s">
        <v>529</v>
      </c>
      <c r="D277" s="149" t="s">
        <v>124</v>
      </c>
      <c r="E277" s="150" t="s">
        <v>530</v>
      </c>
      <c r="F277" s="151" t="s">
        <v>531</v>
      </c>
      <c r="G277" s="152" t="s">
        <v>135</v>
      </c>
      <c r="H277" s="153">
        <v>173.22200000000001</v>
      </c>
      <c r="I277" s="154"/>
      <c r="J277" s="155">
        <f>ROUND(I277*H277,2)</f>
        <v>0</v>
      </c>
      <c r="K277" s="151" t="s">
        <v>136</v>
      </c>
      <c r="L277" s="31"/>
      <c r="M277" s="156"/>
      <c r="N277" s="157" t="s">
        <v>40</v>
      </c>
      <c r="O277" s="58"/>
      <c r="P277" s="158">
        <f>O277*H277</f>
        <v>0</v>
      </c>
      <c r="Q277" s="158">
        <v>2.0000000000000001E-4</v>
      </c>
      <c r="R277" s="158">
        <f>Q277*H277</f>
        <v>3.4644400000000006E-2</v>
      </c>
      <c r="S277" s="158">
        <v>0</v>
      </c>
      <c r="T277" s="159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60" t="s">
        <v>200</v>
      </c>
      <c r="AT277" s="160" t="s">
        <v>124</v>
      </c>
      <c r="AU277" s="160" t="s">
        <v>129</v>
      </c>
      <c r="AY277" s="16" t="s">
        <v>122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6" t="s">
        <v>129</v>
      </c>
      <c r="BK277" s="161">
        <f>ROUND(I277*H277,2)</f>
        <v>0</v>
      </c>
      <c r="BL277" s="16" t="s">
        <v>200</v>
      </c>
      <c r="BM277" s="160" t="s">
        <v>532</v>
      </c>
    </row>
    <row r="278" spans="1:65" s="162" customFormat="1">
      <c r="B278" s="163"/>
      <c r="D278" s="164" t="s">
        <v>138</v>
      </c>
      <c r="E278" s="165"/>
      <c r="F278" s="166" t="s">
        <v>139</v>
      </c>
      <c r="H278" s="167">
        <v>45.65</v>
      </c>
      <c r="I278" s="168"/>
      <c r="L278" s="163"/>
      <c r="M278" s="169"/>
      <c r="N278" s="170"/>
      <c r="O278" s="170"/>
      <c r="P278" s="170"/>
      <c r="Q278" s="170"/>
      <c r="R278" s="170"/>
      <c r="S278" s="170"/>
      <c r="T278" s="171"/>
      <c r="AT278" s="165" t="s">
        <v>138</v>
      </c>
      <c r="AU278" s="165" t="s">
        <v>129</v>
      </c>
      <c r="AV278" s="162" t="s">
        <v>129</v>
      </c>
      <c r="AW278" s="162" t="s">
        <v>31</v>
      </c>
      <c r="AX278" s="162" t="s">
        <v>74</v>
      </c>
      <c r="AY278" s="165" t="s">
        <v>122</v>
      </c>
    </row>
    <row r="279" spans="1:65" s="193" customFormat="1">
      <c r="B279" s="194"/>
      <c r="D279" s="164" t="s">
        <v>138</v>
      </c>
      <c r="E279" s="195"/>
      <c r="F279" s="196" t="s">
        <v>520</v>
      </c>
      <c r="H279" s="197">
        <v>45.65</v>
      </c>
      <c r="I279" s="198"/>
      <c r="L279" s="194"/>
      <c r="M279" s="199"/>
      <c r="N279" s="200"/>
      <c r="O279" s="200"/>
      <c r="P279" s="200"/>
      <c r="Q279" s="200"/>
      <c r="R279" s="200"/>
      <c r="S279" s="200"/>
      <c r="T279" s="201"/>
      <c r="AT279" s="195" t="s">
        <v>138</v>
      </c>
      <c r="AU279" s="195" t="s">
        <v>129</v>
      </c>
      <c r="AV279" s="193" t="s">
        <v>140</v>
      </c>
      <c r="AW279" s="193" t="s">
        <v>31</v>
      </c>
      <c r="AX279" s="193" t="s">
        <v>74</v>
      </c>
      <c r="AY279" s="195" t="s">
        <v>122</v>
      </c>
    </row>
    <row r="280" spans="1:65" s="162" customFormat="1">
      <c r="B280" s="163"/>
      <c r="D280" s="164" t="s">
        <v>138</v>
      </c>
      <c r="E280" s="165"/>
      <c r="F280" s="166" t="s">
        <v>521</v>
      </c>
      <c r="H280" s="167">
        <v>21.84</v>
      </c>
      <c r="I280" s="168"/>
      <c r="L280" s="163"/>
      <c r="M280" s="169"/>
      <c r="N280" s="170"/>
      <c r="O280" s="170"/>
      <c r="P280" s="170"/>
      <c r="Q280" s="170"/>
      <c r="R280" s="170"/>
      <c r="S280" s="170"/>
      <c r="T280" s="171"/>
      <c r="AT280" s="165" t="s">
        <v>138</v>
      </c>
      <c r="AU280" s="165" t="s">
        <v>129</v>
      </c>
      <c r="AV280" s="162" t="s">
        <v>129</v>
      </c>
      <c r="AW280" s="162" t="s">
        <v>31</v>
      </c>
      <c r="AX280" s="162" t="s">
        <v>74</v>
      </c>
      <c r="AY280" s="165" t="s">
        <v>122</v>
      </c>
    </row>
    <row r="281" spans="1:65" s="162" customFormat="1">
      <c r="B281" s="163"/>
      <c r="D281" s="164" t="s">
        <v>138</v>
      </c>
      <c r="E281" s="165"/>
      <c r="F281" s="166" t="s">
        <v>522</v>
      </c>
      <c r="H281" s="167">
        <v>10</v>
      </c>
      <c r="I281" s="168"/>
      <c r="L281" s="163"/>
      <c r="M281" s="169"/>
      <c r="N281" s="170"/>
      <c r="O281" s="170"/>
      <c r="P281" s="170"/>
      <c r="Q281" s="170"/>
      <c r="R281" s="170"/>
      <c r="S281" s="170"/>
      <c r="T281" s="171"/>
      <c r="AT281" s="165" t="s">
        <v>138</v>
      </c>
      <c r="AU281" s="165" t="s">
        <v>129</v>
      </c>
      <c r="AV281" s="162" t="s">
        <v>129</v>
      </c>
      <c r="AW281" s="162" t="s">
        <v>31</v>
      </c>
      <c r="AX281" s="162" t="s">
        <v>74</v>
      </c>
      <c r="AY281" s="165" t="s">
        <v>122</v>
      </c>
    </row>
    <row r="282" spans="1:65" s="162" customFormat="1">
      <c r="B282" s="163"/>
      <c r="D282" s="164" t="s">
        <v>138</v>
      </c>
      <c r="E282" s="165"/>
      <c r="F282" s="166" t="s">
        <v>523</v>
      </c>
      <c r="H282" s="167">
        <v>59.02</v>
      </c>
      <c r="I282" s="168"/>
      <c r="L282" s="163"/>
      <c r="M282" s="169"/>
      <c r="N282" s="170"/>
      <c r="O282" s="170"/>
      <c r="P282" s="170"/>
      <c r="Q282" s="170"/>
      <c r="R282" s="170"/>
      <c r="S282" s="170"/>
      <c r="T282" s="171"/>
      <c r="AT282" s="165" t="s">
        <v>138</v>
      </c>
      <c r="AU282" s="165" t="s">
        <v>129</v>
      </c>
      <c r="AV282" s="162" t="s">
        <v>129</v>
      </c>
      <c r="AW282" s="162" t="s">
        <v>31</v>
      </c>
      <c r="AX282" s="162" t="s">
        <v>74</v>
      </c>
      <c r="AY282" s="165" t="s">
        <v>122</v>
      </c>
    </row>
    <row r="283" spans="1:65" s="162" customFormat="1">
      <c r="B283" s="163"/>
      <c r="D283" s="164" t="s">
        <v>138</v>
      </c>
      <c r="E283" s="165"/>
      <c r="F283" s="166" t="s">
        <v>524</v>
      </c>
      <c r="H283" s="167">
        <v>36.712000000000003</v>
      </c>
      <c r="I283" s="168"/>
      <c r="L283" s="163"/>
      <c r="M283" s="169"/>
      <c r="N283" s="170"/>
      <c r="O283" s="170"/>
      <c r="P283" s="170"/>
      <c r="Q283" s="170"/>
      <c r="R283" s="170"/>
      <c r="S283" s="170"/>
      <c r="T283" s="171"/>
      <c r="AT283" s="165" t="s">
        <v>138</v>
      </c>
      <c r="AU283" s="165" t="s">
        <v>129</v>
      </c>
      <c r="AV283" s="162" t="s">
        <v>129</v>
      </c>
      <c r="AW283" s="162" t="s">
        <v>31</v>
      </c>
      <c r="AX283" s="162" t="s">
        <v>74</v>
      </c>
      <c r="AY283" s="165" t="s">
        <v>122</v>
      </c>
    </row>
    <row r="284" spans="1:65" s="172" customFormat="1">
      <c r="B284" s="173"/>
      <c r="D284" s="164" t="s">
        <v>138</v>
      </c>
      <c r="E284" s="174"/>
      <c r="F284" s="175" t="s">
        <v>148</v>
      </c>
      <c r="H284" s="176">
        <v>173.22200000000001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138</v>
      </c>
      <c r="AU284" s="174" t="s">
        <v>129</v>
      </c>
      <c r="AV284" s="172" t="s">
        <v>128</v>
      </c>
      <c r="AW284" s="172" t="s">
        <v>31</v>
      </c>
      <c r="AX284" s="172" t="s">
        <v>79</v>
      </c>
      <c r="AY284" s="174" t="s">
        <v>122</v>
      </c>
    </row>
    <row r="285" spans="1:65" s="34" customFormat="1" ht="24.1" customHeight="1">
      <c r="A285" s="30"/>
      <c r="B285" s="148"/>
      <c r="C285" s="149" t="s">
        <v>533</v>
      </c>
      <c r="D285" s="149" t="s">
        <v>124</v>
      </c>
      <c r="E285" s="150" t="s">
        <v>534</v>
      </c>
      <c r="F285" s="151" t="s">
        <v>535</v>
      </c>
      <c r="G285" s="152" t="s">
        <v>135</v>
      </c>
      <c r="H285" s="153">
        <v>173.22200000000001</v>
      </c>
      <c r="I285" s="154"/>
      <c r="J285" s="155">
        <f>ROUND(I285*H285,2)</f>
        <v>0</v>
      </c>
      <c r="K285" s="151" t="s">
        <v>136</v>
      </c>
      <c r="L285" s="31"/>
      <c r="M285" s="156"/>
      <c r="N285" s="157" t="s">
        <v>40</v>
      </c>
      <c r="O285" s="58"/>
      <c r="P285" s="158">
        <f>O285*H285</f>
        <v>0</v>
      </c>
      <c r="Q285" s="158">
        <v>2.9E-4</v>
      </c>
      <c r="R285" s="158">
        <f>Q285*H285</f>
        <v>5.0234380000000002E-2</v>
      </c>
      <c r="S285" s="158">
        <v>0</v>
      </c>
      <c r="T285" s="159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60" t="s">
        <v>200</v>
      </c>
      <c r="AT285" s="160" t="s">
        <v>124</v>
      </c>
      <c r="AU285" s="160" t="s">
        <v>129</v>
      </c>
      <c r="AY285" s="16" t="s">
        <v>122</v>
      </c>
      <c r="BE285" s="161">
        <f>IF(N285="základní",J285,0)</f>
        <v>0</v>
      </c>
      <c r="BF285" s="161">
        <f>IF(N285="snížená",J285,0)</f>
        <v>0</v>
      </c>
      <c r="BG285" s="161">
        <f>IF(N285="zákl. přenesená",J285,0)</f>
        <v>0</v>
      </c>
      <c r="BH285" s="161">
        <f>IF(N285="sníž. přenesená",J285,0)</f>
        <v>0</v>
      </c>
      <c r="BI285" s="161">
        <f>IF(N285="nulová",J285,0)</f>
        <v>0</v>
      </c>
      <c r="BJ285" s="16" t="s">
        <v>129</v>
      </c>
      <c r="BK285" s="161">
        <f>ROUND(I285*H285,2)</f>
        <v>0</v>
      </c>
      <c r="BL285" s="16" t="s">
        <v>200</v>
      </c>
      <c r="BM285" s="160" t="s">
        <v>536</v>
      </c>
    </row>
    <row r="286" spans="1:65" s="134" customFormat="1" ht="25.9" customHeight="1">
      <c r="B286" s="135"/>
      <c r="D286" s="136" t="s">
        <v>73</v>
      </c>
      <c r="E286" s="137" t="s">
        <v>537</v>
      </c>
      <c r="F286" s="137" t="s">
        <v>538</v>
      </c>
      <c r="I286" s="138"/>
      <c r="J286" s="139">
        <f>BK286</f>
        <v>0</v>
      </c>
      <c r="L286" s="135"/>
      <c r="M286" s="140"/>
      <c r="N286" s="141"/>
      <c r="O286" s="141"/>
      <c r="P286" s="142">
        <f>P287+P289</f>
        <v>0</v>
      </c>
      <c r="Q286" s="141"/>
      <c r="R286" s="142">
        <f>R287+R289</f>
        <v>0</v>
      </c>
      <c r="S286" s="141"/>
      <c r="T286" s="143">
        <f>T287+T289</f>
        <v>0</v>
      </c>
      <c r="AR286" s="136" t="s">
        <v>152</v>
      </c>
      <c r="AT286" s="144" t="s">
        <v>73</v>
      </c>
      <c r="AU286" s="144" t="s">
        <v>74</v>
      </c>
      <c r="AY286" s="136" t="s">
        <v>122</v>
      </c>
      <c r="BK286" s="145">
        <f>BK287+BK289</f>
        <v>0</v>
      </c>
    </row>
    <row r="287" spans="1:65" s="134" customFormat="1" ht="22.85" customHeight="1">
      <c r="B287" s="135"/>
      <c r="D287" s="136" t="s">
        <v>73</v>
      </c>
      <c r="E287" s="146" t="s">
        <v>539</v>
      </c>
      <c r="F287" s="146" t="s">
        <v>540</v>
      </c>
      <c r="I287" s="138"/>
      <c r="J287" s="147">
        <f>BK287</f>
        <v>0</v>
      </c>
      <c r="L287" s="135"/>
      <c r="M287" s="140"/>
      <c r="N287" s="141"/>
      <c r="O287" s="141"/>
      <c r="P287" s="142">
        <f>P288</f>
        <v>0</v>
      </c>
      <c r="Q287" s="141"/>
      <c r="R287" s="142">
        <f>R288</f>
        <v>0</v>
      </c>
      <c r="S287" s="141"/>
      <c r="T287" s="143">
        <f>T288</f>
        <v>0</v>
      </c>
      <c r="AR287" s="136" t="s">
        <v>152</v>
      </c>
      <c r="AT287" s="144" t="s">
        <v>73</v>
      </c>
      <c r="AU287" s="144" t="s">
        <v>79</v>
      </c>
      <c r="AY287" s="136" t="s">
        <v>122</v>
      </c>
      <c r="BK287" s="145">
        <f>BK288</f>
        <v>0</v>
      </c>
    </row>
    <row r="288" spans="1:65" s="34" customFormat="1" ht="16.5" customHeight="1">
      <c r="A288" s="30"/>
      <c r="B288" s="148"/>
      <c r="C288" s="149" t="s">
        <v>541</v>
      </c>
      <c r="D288" s="149" t="s">
        <v>124</v>
      </c>
      <c r="E288" s="150" t="s">
        <v>542</v>
      </c>
      <c r="F288" s="151" t="s">
        <v>543</v>
      </c>
      <c r="G288" s="152" t="s">
        <v>127</v>
      </c>
      <c r="H288" s="153">
        <v>1</v>
      </c>
      <c r="I288" s="154"/>
      <c r="J288" s="155">
        <f>ROUND(I288*H288,2)</f>
        <v>0</v>
      </c>
      <c r="K288" s="151" t="s">
        <v>136</v>
      </c>
      <c r="L288" s="31"/>
      <c r="M288" s="156"/>
      <c r="N288" s="157" t="s">
        <v>40</v>
      </c>
      <c r="O288" s="58"/>
      <c r="P288" s="158">
        <f>O288*H288</f>
        <v>0</v>
      </c>
      <c r="Q288" s="158">
        <v>0</v>
      </c>
      <c r="R288" s="158">
        <f>Q288*H288</f>
        <v>0</v>
      </c>
      <c r="S288" s="158">
        <v>0</v>
      </c>
      <c r="T288" s="159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60" t="s">
        <v>544</v>
      </c>
      <c r="AT288" s="160" t="s">
        <v>124</v>
      </c>
      <c r="AU288" s="160" t="s">
        <v>129</v>
      </c>
      <c r="AY288" s="16" t="s">
        <v>122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6" t="s">
        <v>129</v>
      </c>
      <c r="BK288" s="161">
        <f>ROUND(I288*H288,2)</f>
        <v>0</v>
      </c>
      <c r="BL288" s="16" t="s">
        <v>544</v>
      </c>
      <c r="BM288" s="160" t="s">
        <v>545</v>
      </c>
    </row>
    <row r="289" spans="1:65" s="134" customFormat="1" ht="22.85" customHeight="1">
      <c r="B289" s="135"/>
      <c r="D289" s="136" t="s">
        <v>73</v>
      </c>
      <c r="E289" s="146" t="s">
        <v>546</v>
      </c>
      <c r="F289" s="146" t="s">
        <v>547</v>
      </c>
      <c r="I289" s="138"/>
      <c r="J289" s="147">
        <f>BK289</f>
        <v>0</v>
      </c>
      <c r="L289" s="135"/>
      <c r="M289" s="140"/>
      <c r="N289" s="141"/>
      <c r="O289" s="141"/>
      <c r="P289" s="142">
        <f>P290</f>
        <v>0</v>
      </c>
      <c r="Q289" s="141"/>
      <c r="R289" s="142">
        <f>R290</f>
        <v>0</v>
      </c>
      <c r="S289" s="141"/>
      <c r="T289" s="143">
        <f>T290</f>
        <v>0</v>
      </c>
      <c r="AR289" s="136" t="s">
        <v>152</v>
      </c>
      <c r="AT289" s="144" t="s">
        <v>73</v>
      </c>
      <c r="AU289" s="144" t="s">
        <v>79</v>
      </c>
      <c r="AY289" s="136" t="s">
        <v>122</v>
      </c>
      <c r="BK289" s="145">
        <f>BK290</f>
        <v>0</v>
      </c>
    </row>
    <row r="290" spans="1:65" s="34" customFormat="1" ht="16.5" customHeight="1">
      <c r="A290" s="30"/>
      <c r="B290" s="148"/>
      <c r="C290" s="149" t="s">
        <v>548</v>
      </c>
      <c r="D290" s="149" t="s">
        <v>124</v>
      </c>
      <c r="E290" s="150" t="s">
        <v>549</v>
      </c>
      <c r="F290" s="151" t="s">
        <v>550</v>
      </c>
      <c r="G290" s="152" t="s">
        <v>127</v>
      </c>
      <c r="H290" s="153">
        <v>1</v>
      </c>
      <c r="I290" s="154"/>
      <c r="J290" s="155">
        <f>ROUND(I290*H290,2)</f>
        <v>0</v>
      </c>
      <c r="K290" s="151" t="s">
        <v>136</v>
      </c>
      <c r="L290" s="31"/>
      <c r="M290" s="202"/>
      <c r="N290" s="203" t="s">
        <v>40</v>
      </c>
      <c r="O290" s="204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60" t="s">
        <v>544</v>
      </c>
      <c r="AT290" s="160" t="s">
        <v>124</v>
      </c>
      <c r="AU290" s="160" t="s">
        <v>129</v>
      </c>
      <c r="AY290" s="16" t="s">
        <v>122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6" t="s">
        <v>129</v>
      </c>
      <c r="BK290" s="161">
        <f>ROUND(I290*H290,2)</f>
        <v>0</v>
      </c>
      <c r="BL290" s="16" t="s">
        <v>544</v>
      </c>
      <c r="BM290" s="160" t="s">
        <v>551</v>
      </c>
    </row>
    <row r="291" spans="1:65" s="34" customFormat="1" ht="6.95" customHeight="1">
      <c r="A291" s="30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31"/>
      <c r="M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</row>
  </sheetData>
  <autoFilter ref="C131:K290" xr:uid="{00000000-0009-0000-0000-000001000000}"/>
  <mergeCells count="6">
    <mergeCell ref="E124:H12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Jablonova22,43 - Oprava b...</vt:lpstr>
      <vt:lpstr>'Jablonova22,43 - Oprava b...'!Názvy_tisku</vt:lpstr>
      <vt:lpstr>'Rekapitulace stavby'!Názvy_tisku</vt:lpstr>
      <vt:lpstr>'Jablonova22,43 - Oprava b...'!Oblast_tisku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Eva-TOSH\Eva</dc:creator>
  <dc:description/>
  <cp:lastModifiedBy>Kessner František</cp:lastModifiedBy>
  <cp:revision>1</cp:revision>
  <cp:lastPrinted>2022-05-26T15:49:21Z</cp:lastPrinted>
  <dcterms:created xsi:type="dcterms:W3CDTF">2022-05-26T13:42:47Z</dcterms:created>
  <dcterms:modified xsi:type="dcterms:W3CDTF">2022-10-24T06:21:32Z</dcterms:modified>
  <dc:language>cs-CZ</dc:language>
</cp:coreProperties>
</file>