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77176-1.1 - SO 01 – Poná..." sheetId="2" r:id="rId2"/>
    <sheet name="177176-1.3 - Vedlejší a o..." sheetId="3" r:id="rId3"/>
  </sheets>
  <definedNames>
    <definedName name="_xlnm.Print_Area" localSheetId="0">'Rekapitulace stavby'!$D$4:$AO$76,'Rekapitulace stavby'!$C$82:$AQ$100</definedName>
    <definedName name="_xlnm.Print_Titles" localSheetId="0">'Rekapitulace stavby'!$92:$92</definedName>
    <definedName name="_xlnm._FilterDatabase" localSheetId="1" hidden="1">'177176-1.1 - SO 01 – Poná...'!$C$123:$K$263</definedName>
    <definedName name="_xlnm.Print_Area" localSheetId="1">'177176-1.1 - SO 01 – Poná...'!$C$4:$J$76,'177176-1.1 - SO 01 – Poná...'!$C$82:$J$105,'177176-1.1 - SO 01 – Poná...'!$C$111:$K$263</definedName>
    <definedName name="_xlnm.Print_Titles" localSheetId="1">'177176-1.1 - SO 01 – Poná...'!$123:$123</definedName>
    <definedName name="_xlnm._FilterDatabase" localSheetId="2" hidden="1">'177176-1.3 - Vedlejší a o...'!$C$121:$K$146</definedName>
    <definedName name="_xlnm.Print_Area" localSheetId="2">'177176-1.3 - Vedlejší a o...'!$C$4:$J$76,'177176-1.3 - Vedlejší a o...'!$C$82:$J$103,'177176-1.3 - Vedlejší a o...'!$C$109:$K$146</definedName>
    <definedName name="_xlnm.Print_Titles" localSheetId="2">'177176-1.3 - Vedlejší a o...'!$121:$121</definedName>
  </definedNames>
  <calcPr/>
</workbook>
</file>

<file path=xl/calcChain.xml><?xml version="1.0" encoding="utf-8"?>
<calcChain xmlns="http://schemas.openxmlformats.org/spreadsheetml/2006/main">
  <c i="3" l="1" r="J39"/>
  <c r="J38"/>
  <c i="1" r="AY96"/>
  <c i="3" r="J37"/>
  <c i="1" r="AX96"/>
  <c i="3"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J118"/>
  <c r="F118"/>
  <c r="F116"/>
  <c r="E114"/>
  <c r="J31"/>
  <c r="J91"/>
  <c r="F91"/>
  <c r="F89"/>
  <c r="E87"/>
  <c r="J24"/>
  <c r="E24"/>
  <c r="J92"/>
  <c r="J23"/>
  <c r="J18"/>
  <c r="E18"/>
  <c r="F119"/>
  <c r="J17"/>
  <c r="J12"/>
  <c r="J116"/>
  <c r="E7"/>
  <c r="E85"/>
  <c i="2" r="J39"/>
  <c r="J38"/>
  <c i="1" r="AY95"/>
  <c i="2" r="J37"/>
  <c i="1" r="AX95"/>
  <c i="2" r="BI262"/>
  <c r="BH262"/>
  <c r="BG262"/>
  <c r="BF262"/>
  <c r="T262"/>
  <c r="R262"/>
  <c r="P262"/>
  <c r="BI261"/>
  <c r="BH261"/>
  <c r="BG261"/>
  <c r="BF261"/>
  <c r="T261"/>
  <c r="R261"/>
  <c r="P261"/>
  <c r="BI258"/>
  <c r="BH258"/>
  <c r="BG258"/>
  <c r="BF258"/>
  <c r="T258"/>
  <c r="R258"/>
  <c r="P258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76"/>
  <c r="BH176"/>
  <c r="BG176"/>
  <c r="BF176"/>
  <c r="T176"/>
  <c r="R176"/>
  <c r="P176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J120"/>
  <c r="F120"/>
  <c r="F118"/>
  <c r="E116"/>
  <c r="J31"/>
  <c r="J91"/>
  <c r="F91"/>
  <c r="F89"/>
  <c r="E87"/>
  <c r="J24"/>
  <c r="E24"/>
  <c r="J121"/>
  <c r="J23"/>
  <c r="J18"/>
  <c r="E18"/>
  <c r="F121"/>
  <c r="J17"/>
  <c r="J12"/>
  <c r="J89"/>
  <c r="E7"/>
  <c r="E85"/>
  <c i="1" r="L90"/>
  <c r="AM90"/>
  <c r="AM89"/>
  <c r="L89"/>
  <c r="AM87"/>
  <c r="L87"/>
  <c r="L85"/>
  <c r="L84"/>
  <c i="3" r="BK145"/>
  <c r="J145"/>
  <c r="BK143"/>
  <c r="J143"/>
  <c r="BK142"/>
  <c r="J142"/>
  <c r="BK141"/>
  <c r="J141"/>
  <c r="BK140"/>
  <c r="J140"/>
  <c r="BK139"/>
  <c r="J139"/>
  <c r="BK137"/>
  <c r="J137"/>
  <c r="BK136"/>
  <c r="BK135"/>
  <c r="BK134"/>
  <c r="J134"/>
  <c r="BK132"/>
  <c r="J132"/>
  <c r="BK129"/>
  <c r="J129"/>
  <c r="BK128"/>
  <c r="BK127"/>
  <c r="BK126"/>
  <c r="J124"/>
  <c i="2" r="BK261"/>
  <c r="BK258"/>
  <c r="BK235"/>
  <c r="J233"/>
  <c r="BK231"/>
  <c r="BK227"/>
  <c r="J218"/>
  <c r="J190"/>
  <c r="J183"/>
  <c r="J176"/>
  <c r="J169"/>
  <c r="J167"/>
  <c r="J164"/>
  <c r="J161"/>
  <c r="J138"/>
  <c r="BK134"/>
  <c r="J132"/>
  <c r="BK127"/>
  <c i="3" r="J128"/>
  <c r="J127"/>
  <c r="J126"/>
  <c r="BK124"/>
  <c i="2" r="BK262"/>
  <c r="J262"/>
  <c r="J261"/>
  <c r="J258"/>
  <c r="BK233"/>
  <c r="J231"/>
  <c r="J229"/>
  <c r="J225"/>
  <c r="J221"/>
  <c r="BK215"/>
  <c r="J210"/>
  <c r="J186"/>
  <c r="BK166"/>
  <c r="J163"/>
  <c r="BK132"/>
  <c i="1" r="AK27"/>
  <c i="2" r="J235"/>
  <c r="J227"/>
  <c r="BK221"/>
  <c r="BK218"/>
  <c r="BK190"/>
  <c r="BK186"/>
  <c r="J170"/>
  <c r="BK169"/>
  <c r="BK167"/>
  <c r="BK163"/>
  <c r="BK160"/>
  <c r="J136"/>
  <c r="J134"/>
  <c r="J130"/>
  <c r="J127"/>
  <c i="3" r="J136"/>
  <c r="J135"/>
  <c i="2" r="BK229"/>
  <c r="BK225"/>
  <c r="J215"/>
  <c r="BK210"/>
  <c r="BK183"/>
  <c r="BK176"/>
  <c r="BK170"/>
  <c r="J166"/>
  <c r="BK164"/>
  <c r="BK161"/>
  <c r="J160"/>
  <c r="BK138"/>
  <c r="BK136"/>
  <c r="BK130"/>
  <c i="1" r="AS94"/>
  <c i="2" l="1" r="P126"/>
  <c r="R126"/>
  <c r="T224"/>
  <c r="P260"/>
  <c r="T126"/>
  <c r="T125"/>
  <c r="T124"/>
  <c r="R224"/>
  <c r="T260"/>
  <c r="BK126"/>
  <c r="J126"/>
  <c r="J98"/>
  <c r="BK224"/>
  <c r="J224"/>
  <c r="J99"/>
  <c r="P224"/>
  <c r="BK260"/>
  <c r="J260"/>
  <c r="J100"/>
  <c r="R260"/>
  <c i="3" r="BK123"/>
  <c r="J123"/>
  <c r="J97"/>
  <c r="P123"/>
  <c r="R123"/>
  <c r="T123"/>
  <c r="BK131"/>
  <c r="J131"/>
  <c r="J98"/>
  <c r="P131"/>
  <c r="R131"/>
  <c r="T131"/>
  <c i="2" r="F92"/>
  <c r="BE132"/>
  <c r="BE167"/>
  <c r="BE170"/>
  <c r="BE190"/>
  <c r="BE231"/>
  <c r="BE130"/>
  <c r="BE134"/>
  <c r="BE136"/>
  <c r="BE161"/>
  <c r="BE176"/>
  <c r="BE210"/>
  <c r="BE225"/>
  <c r="BE229"/>
  <c r="BE233"/>
  <c r="BE235"/>
  <c r="BE261"/>
  <c i="3" r="F92"/>
  <c r="E112"/>
  <c r="J119"/>
  <c r="BE124"/>
  <c i="2" r="E114"/>
  <c r="J118"/>
  <c r="BE127"/>
  <c r="BE138"/>
  <c r="BE160"/>
  <c r="BE163"/>
  <c r="BE164"/>
  <c r="BE166"/>
  <c r="BE183"/>
  <c r="BE186"/>
  <c r="BE221"/>
  <c r="BE258"/>
  <c r="BE262"/>
  <c i="3" r="BE126"/>
  <c r="BE127"/>
  <c r="BE128"/>
  <c i="2" r="J92"/>
  <c r="BE169"/>
  <c r="BE215"/>
  <c r="BE218"/>
  <c r="BE227"/>
  <c i="3" r="J89"/>
  <c r="BE129"/>
  <c r="BE132"/>
  <c r="BE134"/>
  <c r="BE135"/>
  <c r="BE136"/>
  <c r="BE137"/>
  <c r="BE139"/>
  <c r="BE140"/>
  <c r="BE141"/>
  <c r="BE142"/>
  <c r="BE143"/>
  <c r="BE145"/>
  <c i="2" r="F38"/>
  <c i="1" r="BC95"/>
  <c i="2" r="J36"/>
  <c i="1" r="AW95"/>
  <c i="3" r="J36"/>
  <c i="1" r="AW96"/>
  <c i="3" r="F39"/>
  <c i="1" r="BD96"/>
  <c i="2" r="F37"/>
  <c i="1" r="BB95"/>
  <c i="2" r="F39"/>
  <c i="1" r="BD95"/>
  <c i="3" r="F36"/>
  <c i="1" r="BA96"/>
  <c i="3" r="F38"/>
  <c i="1" r="BC96"/>
  <c i="2" r="F36"/>
  <c i="1" r="BA95"/>
  <c i="3" r="F37"/>
  <c i="1" r="BB96"/>
  <c i="3" l="1" r="P122"/>
  <c i="1" r="AU96"/>
  <c i="3" r="R122"/>
  <c i="2" r="P125"/>
  <c r="P124"/>
  <c i="1" r="AU95"/>
  <c i="3" r="T122"/>
  <c i="2" r="R125"/>
  <c r="R124"/>
  <c r="BK125"/>
  <c r="J125"/>
  <c r="J97"/>
  <c i="3" r="BK122"/>
  <c r="J122"/>
  <c r="J96"/>
  <c r="J103"/>
  <c i="1" r="BD94"/>
  <c r="W36"/>
  <c r="BB94"/>
  <c r="AX94"/>
  <c i="2" r="F35"/>
  <c i="1" r="AZ95"/>
  <c i="3" r="J35"/>
  <c i="1" r="AV96"/>
  <c r="AT96"/>
  <c r="BC94"/>
  <c r="W35"/>
  <c r="BA94"/>
  <c r="W33"/>
  <c i="3" r="F35"/>
  <c i="1" r="AZ96"/>
  <c i="2" r="J35"/>
  <c i="1" r="AV95"/>
  <c r="AT95"/>
  <c i="2" l="1" r="BK124"/>
  <c r="J124"/>
  <c r="J96"/>
  <c i="3" r="J30"/>
  <c i="1" r="AZ94"/>
  <c r="W32"/>
  <c r="AU94"/>
  <c r="W34"/>
  <c r="AY94"/>
  <c i="3" r="J32"/>
  <c i="1" r="AG96"/>
  <c r="AN96"/>
  <c r="AW94"/>
  <c r="AK33"/>
  <c i="2" r="J105"/>
  <c l="1" r="J30"/>
  <c i="3" r="J41"/>
  <c i="1" r="AV94"/>
  <c r="AK32"/>
  <c i="2" r="J32"/>
  <c i="1" r="AG95"/>
  <c r="AN95"/>
  <c i="2" l="1" r="J41"/>
  <c i="1" r="AT94"/>
  <c r="AG94"/>
  <c r="AG100"/>
  <c l="1" r="AN94"/>
  <c r="AN100"/>
  <c r="AK26"/>
  <c r="AK29"/>
  <c r="AK3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<sst xmlns="http://schemas.openxmlformats.org/spreadsheetml/2006/main">
  <si>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</si>
  <si>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</si>
  <si>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</si>
  <si>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</si>
  <si>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</si>
  <si>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{122a156a-a5a0-490d-9e49-1e210e990e3c}</t>
  </si>
  <si>
    <t>0,1</t>
  </si>
  <si>
    <t>21</t>
  </si>
  <si>
    <t>1</t>
  </si>
  <si>
    <t>15</t>
  </si>
  <si>
    <t>REKAPITULACE STAVBY</t>
  </si>
  <si>
    <t xml:space="preserve">v ---  níže se nacházejí doplnkové a pomocné údaje k sestavám  --- v</t>
  </si>
  <si>
    <t>0,01</t>
  </si>
  <si>
    <t>Kód:</t>
  </si>
  <si>
    <t>177176-1</t>
  </si>
  <si>
    <t>Stavba:</t>
  </si>
  <si>
    <t>Revitalizace Staré Ponávky - část 1</t>
  </si>
  <si>
    <t>KSO:</t>
  </si>
  <si>
    <t>CC-CZ:</t>
  </si>
  <si>
    <t>Místo:</t>
  </si>
  <si>
    <t>Brno-Komárov</t>
  </si>
  <si>
    <t>Datum:</t>
  </si>
  <si>
    <t>25. 9. 2018</t>
  </si>
  <si>
    <t>Zadavatel:</t>
  </si>
  <si>
    <t>IČ:</t>
  </si>
  <si>
    <t>44992785</t>
  </si>
  <si>
    <t>Statutární město Brno</t>
  </si>
  <si>
    <t>DIČ:</t>
  </si>
  <si>
    <t>Zhotovitel:</t>
  </si>
  <si>
    <t xml:space="preserve"> </t>
  </si>
  <si>
    <t>Projektant:</t>
  </si>
  <si>
    <t>46344942</t>
  </si>
  <si>
    <t>GEOtest, a.s.</t>
  </si>
  <si>
    <t>CZ46344942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</si>
  <si>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</si>
  <si>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</si>
  <si>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</si>
  <si>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</si>
  <si>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</si>
  <si>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</si>
  <si>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</si>
  <si>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</si>
  <si>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</si>
  <si>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</si>
  <si>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</si>
  <si>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</si>
  <si>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</si>
  <si>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</si>
  <si>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</si>
  <si>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</si>
  <si>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</si>
  <si>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</si>
  <si>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</si>
  <si>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</si>
  <si>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</si>
  <si>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</si>
  <si>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</si>
  <si>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</si>
  <si>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</si>
  <si>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</si>
  <si>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</si>
  <si>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</si>
  <si>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</si>
  <si>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</si>
  <si>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</si>
  <si>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</si>
  <si>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</si>
  <si>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</si>
  <si>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</si>
  <si>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</si>
  <si>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</si>
  <si>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</si>
  <si>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</si>
  <si>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</si>
  <si>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</si>
  <si>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</si>
  <si>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</si>
  <si>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</si>
  <si>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</si>
  <si>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</si>
  <si>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</si>
  <si>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</si>
  <si>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</si>
  <si>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</si>
  <si>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177176-1.1</t>
  </si>
  <si>
    <t>SO 01 – Ponávka v km 0,048 – 0,399</t>
  </si>
  <si>
    <t>STA</t>
  </si>
  <si>
    <t>{6b7da5ae-ee98-427d-9d4f-b4a65c799199}</t>
  </si>
  <si>
    <t>2</t>
  </si>
  <si>
    <t>177176-1.3</t>
  </si>
  <si>
    <t>Vedlejší a ostatní náklady</t>
  </si>
  <si>
    <t>{c76f6e9d-f579-4754-a3e5-f46556d8035c}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</si>
  <si>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</si>
  <si>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</si>
  <si>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</si>
  <si>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</si>
  <si>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KRYCÍ LIST SOUPISU PRACÍ</t>
  </si>
  <si>
    <t>Objekt:</t>
  </si>
  <si>
    <t>177176-1.1 - SO 01 – Ponávka v km 0,048 – 0,399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</si>
  <si>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</si>
  <si>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</si>
  <si>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</si>
  <si>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</si>
  <si>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</si>
  <si>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</si>
  <si>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</si>
  <si>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</si>
  <si>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</si>
  <si>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</si>
  <si>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998 - Přesun hmot</t>
  </si>
  <si>
    <t>2)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</si>
  <si>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</si>
  <si>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</si>
  <si>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</si>
  <si>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</si>
  <si>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</si>
  <si>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</si>
  <si>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</si>
  <si>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</si>
  <si>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</si>
  <si>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</si>
  <si>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</si>
  <si>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</si>
  <si>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</si>
  <si>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</si>
  <si>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</si>
  <si>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</si>
  <si>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</si>
  <si>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</si>
  <si>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1111011021R</t>
  </si>
  <si>
    <t>Příplatek za použití přípravku Roundup Biaktiv, 7 %</t>
  </si>
  <si>
    <t>l</t>
  </si>
  <si>
    <t>4</t>
  </si>
  <si>
    <t>-549673128</t>
  </si>
  <si>
    <t>P</t>
  </si>
  <si>
    <t>Poznámka k položce:_x000d_
Dávkování 9 l/ha - bude dodrženo dávkování a technologický postup výrobce!!!</t>
  </si>
  <si>
    <t>VV</t>
  </si>
  <si>
    <t>(9,0*((6,8+7,2)*351,0/10000))*3 "likvidace křídlatky přípravkem Roundup Biaktiv, koncentrace 7 %; aplikace bude provedena 3x"</t>
  </si>
  <si>
    <t>111151103</t>
  </si>
  <si>
    <t>Odstranění travin z celkové plochy přes 500 m2 strojně</t>
  </si>
  <si>
    <t>m2</t>
  </si>
  <si>
    <t>-2137609983</t>
  </si>
  <si>
    <t>(6,8+7,2)*351,0 "likvidace křídlatky přípravkem Roundup Biaktiv, koncentrace 7 %"</t>
  </si>
  <si>
    <t>3</t>
  </si>
  <si>
    <t>111251103</t>
  </si>
  <si>
    <t>Odstranění křovin a stromů průměru kmene do 100 mm i s kořeny sklonu terénu do 1:5 z celkové plochy přes 500 m2 strojně</t>
  </si>
  <si>
    <t>689709744</t>
  </si>
  <si>
    <t>(6,3+6,7)*351,0/2 "křoviny budou odstraňovány z poloviny výměry břehů, jedná se o předpoklad projektanta"</t>
  </si>
  <si>
    <t>111251222</t>
  </si>
  <si>
    <t>Prořezávky listnaté výšky do 5 m do 50 kusů</t>
  </si>
  <si>
    <t>ar</t>
  </si>
  <si>
    <t>965689229</t>
  </si>
  <si>
    <t>(6,3+6,7)*351,0/4/100 "stromy budou prořezávány na 1/4 plochy svahů, jedná se o předpoklad projektanta"</t>
  </si>
  <si>
    <t>5</t>
  </si>
  <si>
    <t>1150011R</t>
  </si>
  <si>
    <t>Převedení vody dle zvolené technologie dodavatele po celou dobu výstavby vč. čerpání vody</t>
  </si>
  <si>
    <t>soubor</t>
  </si>
  <si>
    <t>1849357354</t>
  </si>
  <si>
    <t>Poznámka k položce:_x000d_
Zajištění převedení vody pro celou stavbu._x000d_
Předpoklad stavebních prací, které nelze realizovat v tekoucí vodě:_x000d_
- záhozová patka v km 0,048 - 0,399_x000d_
_x000d_
Položka zahrnuje čerpání vody, záložní zdroj čerpání, zbudování jílových hrázek pro zahrazení toku při použití převáděcího potrubí, podpůrné konstrukce potrubí atd._x000d_
_x000d_
- čerpání do výšky až 10 m s průměrným přítokem do 1000 l/min_x000d_
- pohotovostní čerpací soustavy dimenzovanou na požadovanou čerpací výšku a průtok_x000d_
- včetně zbudování zemních hrázek ze zemin vhodných do hrázek a dostatečně těsnících, jímkovaní, soustředění převáděné vody, rozebrání hrázek_x000d_
- včetně dodávky , montáže a demontáže odvodňovacího potrubí o průměru dle zvolené technologie zhotovitele</t>
  </si>
  <si>
    <t>6</t>
  </si>
  <si>
    <t>131151704</t>
  </si>
  <si>
    <t>Hloubení jam v hornině třídy těžitelnosti I, skupiny 1 a 2 objem přes 100 m3 strojně pro LTM</t>
  </si>
  <si>
    <t>m3</t>
  </si>
  <si>
    <t>489776727</t>
  </si>
  <si>
    <t>"kamenné úrovňové pasy; 1,20 m2 - průřezová plocha patky; 0,8 m hloubka pasu; 2,0 m délka pasu"</t>
  </si>
  <si>
    <t>(2*1,2+0,8*5,7)*2,0 "pas v km 0,048; 5,7 m šířka pasu mezi patkami"</t>
  </si>
  <si>
    <t>(2*1,2+0,8*5,9)*2,0 "pas v km 0,065; 5,9 m šířka pasu mezi patkami"</t>
  </si>
  <si>
    <t>(2*1,2+0,8*5,9)*2,0 "pas v km 0,085; 5,9 m šířka pasu mezi patkami"</t>
  </si>
  <si>
    <t>(2*1,2+0,8*4,9)*2,0 "pas v km 0,105; 4,9 m šířka pasu mezi patkami"</t>
  </si>
  <si>
    <t>(2*1,2+0,8*3,9)*2,0 "pas v km 0,125; 3,9 m šířka pasu mezi patkami"</t>
  </si>
  <si>
    <t>(2*1,2+0,8*4,5)*2,0 "pas v km 0,145; 4,5 m šířka pasu mezi patkami"</t>
  </si>
  <si>
    <t>(2*1,2+0,8*4,1)*2,0 "pas v km 0,165; 4,1 m šířka pasu mezi patkami"</t>
  </si>
  <si>
    <t>(2*1,2+0,8*4,1)*2,0 "pas v km 0,185; 4,1 m šířka pasu mezi patkami"</t>
  </si>
  <si>
    <t>(2*1,2+0,8*3,2)*2,0 "pas v km 0,205; 3,2 m šířka pasu mezi patkami"</t>
  </si>
  <si>
    <t>(2*1,2+0,8*4,2)*2,0 "pas v km 0,225; 4,2 m šířka pasu mezi patkami"</t>
  </si>
  <si>
    <t>(2*1,2+0,8*4,6)*2,0 "pas v km 0,245; 4,6 m šířka pasu mezi patkami"</t>
  </si>
  <si>
    <t>(2*1,2+0,8*4,0)*2,0 "pas v km 0,265; 4,0 m šířka pasu mezi patkami"</t>
  </si>
  <si>
    <t>(2*1,2+0,8*4,1)*2,0 "pas v km 0,285; 4,1 m šířka pasu mezi patkami"</t>
  </si>
  <si>
    <t>(2*1,2+0,8*4,6)*2,0 "pas v km 0,305; 4,6 m šířka pasu mezi patkami"</t>
  </si>
  <si>
    <t>(2*1,2+0,8*5,4)*2,0 "pas v km 0,325; 5,4 m šířka pasu mezi patkami"</t>
  </si>
  <si>
    <t>(2*1,2+0,8*4,9)*2,0 "pas v km 0,345; 4,9 m šířka pasu mezi patkami"</t>
  </si>
  <si>
    <t>(2*1,2+0,8*5,2)*2,0 "pas v km 0,365; 5,2 m šířka pasu mezi patkami"</t>
  </si>
  <si>
    <t>(2*1,2+0,8*4,6)*2,0 "pas v km 0,385; 4,6 m šířka pasu mezi patkami"</t>
  </si>
  <si>
    <t>Mezisoučet</t>
  </si>
  <si>
    <t>220,48*0,8 "80 % v hornině 1 a 2"</t>
  </si>
  <si>
    <t>7</t>
  </si>
  <si>
    <t>131151791</t>
  </si>
  <si>
    <t>Příplatek za hloubení jam v tekoucí vodě pro LTM v hornině třídy těžitelnosti I, skupiny 1 a 2</t>
  </si>
  <si>
    <t>454645137</t>
  </si>
  <si>
    <t>8</t>
  </si>
  <si>
    <t>131251704</t>
  </si>
  <si>
    <t>Hloubení jam v hornině třídy těžitelnosti I, skupiny 3 objem přes 100 m3 strojně pro LTM</t>
  </si>
  <si>
    <t>1572741009</t>
  </si>
  <si>
    <t>220,48*0,2 "20 % v hornině 3"</t>
  </si>
  <si>
    <t>9</t>
  </si>
  <si>
    <t>131251791</t>
  </si>
  <si>
    <t>Příplatek za hloubení jam v tekoucí vodě pro LTM v hornině třídy těžitelnosti I, skupiny 3</t>
  </si>
  <si>
    <t>-558737422</t>
  </si>
  <si>
    <t>10</t>
  </si>
  <si>
    <t>132151805</t>
  </si>
  <si>
    <t>Hloubení rýh š do 2000 mm v hornině třídy těžitelnosti I, skupiny 1 a 2 objem do 1000 m3 pro LTM</t>
  </si>
  <si>
    <t>-705160508</t>
  </si>
  <si>
    <t>1,24*2*351,0*0,8 "levá a pravá patka v km 0,048 - 0,351; 1,24 m2 - průřezová plocha patky; 80 % v hornině 1 a 2"</t>
  </si>
  <si>
    <t>11</t>
  </si>
  <si>
    <t>132151891</t>
  </si>
  <si>
    <t>Příplatek za hloubení rýh pod vodou š do 2000 mm pro LTM v hornině třídy těžitelnosti I, skupiny 1 a 2</t>
  </si>
  <si>
    <t>-1170818216</t>
  </si>
  <si>
    <t>12</t>
  </si>
  <si>
    <t>132251805</t>
  </si>
  <si>
    <t>Hloubení rýh š do 2000 mm v hornině třídy těžitelnosti I, skupiny 3 objem do 1000 m3 pro LTM</t>
  </si>
  <si>
    <t>-1908124871</t>
  </si>
  <si>
    <t>1,24*2*351,0*0,2 "levá a pravá patka v km 0,048 - 0,399; 1,24 m2 - průřezová plocha patky; 20 % v hornině 3"</t>
  </si>
  <si>
    <t>13</t>
  </si>
  <si>
    <t>132251891</t>
  </si>
  <si>
    <t>Příplatek za hloubení rýh pod vodou š do 2000 mm pro LTM v hornině třídy těžitelnosti I, skupiny 3</t>
  </si>
  <si>
    <t>-1214749000</t>
  </si>
  <si>
    <t>14</t>
  </si>
  <si>
    <t>162551108</t>
  </si>
  <si>
    <t>Vodorovné přemístění do 3000 m výkopku/sypaniny z horniny třídy těžitelnosti I, skupiny 1 až 3</t>
  </si>
  <si>
    <t>-957865630</t>
  </si>
  <si>
    <t>176,38 "hloubení jam v hornině 1 a 2"</t>
  </si>
  <si>
    <t>44,10 "hloubení jam v hornině 3"</t>
  </si>
  <si>
    <t>696,38 "hloubení rýh v hornině 1 a 2"</t>
  </si>
  <si>
    <t>174,10 "hloubení rýh v hornině 3"</t>
  </si>
  <si>
    <t>Součet</t>
  </si>
  <si>
    <t>171201104R</t>
  </si>
  <si>
    <t>Likvidace přebytků zeminy v souladu se zákonem O odpadech č 185/2001 Sb. v platném znění.</t>
  </si>
  <si>
    <t>938049501</t>
  </si>
  <si>
    <t>Poznámka k položce:_x000d_
Součástí položky jsou přesuny, doprava a potřebná manipulace se zeminou, včetně případných poplatků za uložení na skládku._x000d_
Předpokládaná odvozní vzdálenost na skládku v Černovicích jsou 3 km.</t>
  </si>
  <si>
    <t>16</t>
  </si>
  <si>
    <t>171201106R</t>
  </si>
  <si>
    <t>Kompletní likvidace dřevních zbytků, větví a pařezů v souladu se zákonem O odpadech č 185/2001 Sb. v platném znění.</t>
  </si>
  <si>
    <t>1567458338</t>
  </si>
  <si>
    <t>Poznámka k položce:_x000d_
Poznámka k položce:_x000d_
- likvidace větví listnatých stromů a keřů štěpkováním, rozřezání a odvoz kmenů na místo bezpečného uložení (v případě potřeby)_x000d_
- seřezání pařezů do úrovně přilehlého terénu včetně likvidace zbytků (včetně starých pařezů)_x000d_
- trvalá likvidace pařezů v souladu s platnými právními předpisy (odvoz pařezů na skládku včetně poplatku za skládku)_x000d_
- součástí je také možná doprava, potřebná manipulace a poplatky za uložení na skládku</t>
  </si>
  <si>
    <t>20,0 "jedná se o odhad projektanta"</t>
  </si>
  <si>
    <t>17</t>
  </si>
  <si>
    <t>181151331</t>
  </si>
  <si>
    <t>Plošná úprava terénu přes 500 m2 zemina tř 1 až 4 nerovnosti do 200 mm v rovinně a svahu do 1:5</t>
  </si>
  <si>
    <t>1011600442</t>
  </si>
  <si>
    <t>95,0 "úprava po mezideponii na parcele 981/1"</t>
  </si>
  <si>
    <t>297,0 "úprava terénu po mezideponii na parcele 279/2"</t>
  </si>
  <si>
    <t>18</t>
  </si>
  <si>
    <t>181951111</t>
  </si>
  <si>
    <t>Úprava pláně v hornině třídy těžitelnosti I, skupiny 1 až 3 bez zhutnění</t>
  </si>
  <si>
    <t>1773631514</t>
  </si>
  <si>
    <t>(6,2+1,5)*2,0 "pas v km 0,048; 5,7 m šířka pasu mezi patkami ve dně"</t>
  </si>
  <si>
    <t>(6,4+1,5)*2,0 "pas v km 0,065; 5,9 m šířka pasu mezi patkami ve dně"</t>
  </si>
  <si>
    <t>(6,4+1,5)*2,0 "pas v km 0,085; 5,9 m šířka pasu mezi patkami ve dně"</t>
  </si>
  <si>
    <t>(5,4+1,5)*2,0 "pas v km 0,105; 4,9 m šířka pasu mezi patkami ve dně"</t>
  </si>
  <si>
    <t>(4,4+1,5)*2,0 "pas v km 0,125; 3,9 m šířka pasu mezi patkami ve dně"</t>
  </si>
  <si>
    <t>(5,0+1,5)*2,0 "pas v km 0,145; 4,5 m šířka pasu mezi patkami ve dně"</t>
  </si>
  <si>
    <t>(4,6+1,5)*2,0 "pas v km 0,165; 4,1 m šířka pasu mezi patkami ve dně"</t>
  </si>
  <si>
    <t>(4,6+1,5)*2,0 "pas v km 0,185; 4,1 m šířka pasu mezi patkami ve dně"</t>
  </si>
  <si>
    <t>(3,7+1,5)*2,0 "pas v km 0,205; 3,2 m šířka pasu mezi patkami ve dně"</t>
  </si>
  <si>
    <t>(4,7+1,5)*2,0 "pas v km 0,225; 4,2 m šířka pasu mezi patkami ve dně"</t>
  </si>
  <si>
    <t>(5,1+1,5)*2,0 "pas v km 0,245; 4,6 m šířka pasu mezi patkami ve dně"</t>
  </si>
  <si>
    <t>(4,5+1,5)*2,0 "pas v km 0,265; 4,0 m šířka pasu mezi patkami ve dně"</t>
  </si>
  <si>
    <t>(4,6+1,5)*2,0 "pas v km 0,285; 4,1 m šířka pasu mezi patkami ve dně"</t>
  </si>
  <si>
    <t>(5,1+1,5)*2,0 "pas v km 0,305; 4,6 m šířka pasu mezi patkami ve dně"</t>
  </si>
  <si>
    <t>(5,9+1,5)*2,0 "pas v km 0,325; 5,4 m šířka pasu mezi patkami ve dně"</t>
  </si>
  <si>
    <t>(5,4+1,5)*2,0 "pas v km 0,345; 4,9 m šířka pasu mezi patkami ve dně"</t>
  </si>
  <si>
    <t>(5,7+1,5)*2,0 "pas v km 0,365; 5,2 m šířka pasu mezi patkami ve dně"</t>
  </si>
  <si>
    <t>(5,1+1,5)*2,0 "pas v km 0,385; 4,6 m šířka pasu mezi patkami ve dně"</t>
  </si>
  <si>
    <t>19</t>
  </si>
  <si>
    <t>182151111</t>
  </si>
  <si>
    <t>Svahování v zářezech v hornině třídy těžitelnosti I, skupiny 1 až 3</t>
  </si>
  <si>
    <t>1549869647</t>
  </si>
  <si>
    <t>"pasy v km 0,048; 0,065; 0,085; 0,105; 0,125; 0,145; 0,165; 0,185; 0,205; 0,225; 0,245; 0,265; 0,285; 0,305; 0,325; 0,345; 0,365; 0,385"</t>
  </si>
  <si>
    <t>(0,5+0,5)*2,0*18 "18 ks"</t>
  </si>
  <si>
    <t>(0,89+0,89)*0,351 "levá a pravá patka ve dně v km 0,048 - 0,399"</t>
  </si>
  <si>
    <t>20</t>
  </si>
  <si>
    <t>183405211</t>
  </si>
  <si>
    <t>Výsev trávníku hydroosevem na ornici</t>
  </si>
  <si>
    <t>-1255249808</t>
  </si>
  <si>
    <t>Poznámka k položce:_x000d_
Místo hydroosevu může být použita sejmutá ornice z objektu SO02 Cyklostezka.</t>
  </si>
  <si>
    <t>(6,3+6,7)*351,0</t>
  </si>
  <si>
    <t>M</t>
  </si>
  <si>
    <t>00572471</t>
  </si>
  <si>
    <t>RAKOVEC – květnatá louka do vlhka</t>
  </si>
  <si>
    <t>kg</t>
  </si>
  <si>
    <t>10484524</t>
  </si>
  <si>
    <t>Poznámka k položce:_x000d_
Obsahuje 52 rostlinných druhů._x000d_
_x000d_
Směs je vhodná do vlhčích a zastíněných míst, jako je okolí vodotečí, louky s vyšší hladinou spodní vody nebo podrost stromů v lesoparcích. Směs má pomalejší počáteční vývoj a některé druhy bylin, jako např. Primula nebo Geranium se na stanovišti objeví až s odstupem více let od výsevu._x000d_
_x000d_
Složení:_x000d_
Trávy 70%: _x000d_
Psineček veliký (Agrostis gigantea) 3%, Psineček obecný (Agrostis capillaris) 5%, Psárka luční (Alopecurus pratensis) 6%, Poháňka hřebenitá (Cynosurus cristatus) 6%, Metlice trsnatá (Deschampsia caespitosa) 3%, Kostřava luční (Festuca pratensis) 2%, Kostřava červená trsnatá (Festuca rubra commutata) 5%, Kostřava červená dlouze výběžkatá (Festuca rubra rubra) 10%, Kostřava červená výběžkatá (Festuca rubra trichophylla) 5%, Medyněk vlnatý (Holcus lanatus) 2%, Jílek vytrvalý (Lolium perenne) 2%, Bojínek luční (Phleum pratense) 1%, Lipnice hajní (Poa nemoralis) 10%, Lipnice bahenní (Poa palustris) 7%, Lipnice luční (Poa pratensis) 3%._x000d_
_x000d_
Byliny 27,6%: _x000d_
Andělika lesní (Angelica sylvestris) 0,3%, Kerblík lesní (Anthriscus sylvestris) 0,6%, Orlíček planý (Aquilegia vulgaris) 0,2%, Jaramnka větší (Astrantia major) 0,5%, Bukvice lékařská (Betonica officinalis) 1,1%, Rdesno hadí kořen(Bistorta major) 0,1%, Kmín kořenný (Carum carvi) 1%, Chrpa luční (Centaurea jacea) 1,3%, Škarda dvouletá (Crepis biennis) 0,1%, Mrkev obecná (Daucus carota) 1,2%, Hvozdík pyšný (Dianthus superbus sylvestris) 0,1%, Svízel bílý (Galium album) 1,5%, Kakost pyrenejský (Geranium pyrenaicum) 0,2%, Kuklík potočný (Geum rivale) 0,1%, Kuklík městský (Geum urbanum) 0,7%, Chrastavec rolní (Knautia arvensis) 1,7%, Kopretina bílá (Leucanthemum vulgare) 4,5%, Kohoutek luční(Lychnis flos-cuculi) 2,2%, Kyprej vrbice (Lythrum salicaria) 0,8%, Máta dlouholistá (Mentha longifolia) 0,1%, Pomněnka lesní (Myosotis sylvatica) 1,5%, Bedrník větší (Pimpinella major) 1%, Jitrocel kopinatý (Plantago lanceolata) 0,6%, Prvosenka jarní (Primula veris) 0,2%, Černohlávek obecný (Prunella vulgaris) 1,3%, Pryskyřník prudký (Ranunculus acris) 0,8%, Krvavec toten (Sanguisorba officinalis) 0,7%, Mydlice lékařská (Saponaria officinalis) 0,2%, Starček vodní (Senecio aquaticus) 0,3%, Silenka dvoudomá (Silene dioica) 0,4%, Kozí brada východní (Tragopogon pratensis) 1%, Rozrazil dvoulistý(Veronica longifolia) 1,3%._x000d_
_x000d_
Jeteloviny 2,4%: _x000d_
Hrachor černý (Lathyrus niger) 0,7%, Hrachor luční (Lathyrus pratensis) 0,2%, Štírovník růžkatý (Lotus corniculatus) 1%, Jetel nachový (Trifolium incarnatum) 0,4%, Jetel luční (Trifolium pratense) 0,1%._x000d_
_x000d_
Doporučený výsevek: 4–6 g/m2.</t>
  </si>
  <si>
    <t>2281,5*0,006 'Přepočtené koeficientem množství</t>
  </si>
  <si>
    <t>22</t>
  </si>
  <si>
    <t>00572473</t>
  </si>
  <si>
    <t>KORIDOR – bylinná rekultivační směs</t>
  </si>
  <si>
    <t>8339251</t>
  </si>
  <si>
    <t>Poznámka k položce:_x000d_
Obsahuje 21 rostlinných druhů._x000d_
_x000d_
Směs je určena k ozelenění náspů, výsypek a méně úrodných, lidskou činností poznamenaných extenzivních stanovišť. Dobré výsledky směs prokázala při použití na erozí ohrožených lokalitách._x000d_
_x000d_
Složení:_x000d_
Trávy 68%: _x000d_
Psineček obecný (Agrostis capillaris) 1%, Kostřava červená dlouze výběžkatá (Festuca rubra rubra) 5%, Kostřava červená výběžkatá (Festuca rubra trichophylla) 5%, Kostřava drsnolistá (Festuca trachyphylla) 15%, Jílek mnohokvětý jednoletý (Lolium multiflorum) 13%, Jílek vytrvalý (Lolium perenne) 17%, Lipnice luční (Poa pratensis) 6%._x000d_
_x000d_
Byliny 10,5%: _x000d_
Řebříček obecný (Achillea millefolium) 0,8%, Kopretina bílá (Leucanthemum vulgare) 0,7%, Mák vlčí(Papaver rhoeas) 0,1%, Svazenka vratičolistá (Phacelia tanacefolia) 6%, Jitrocel kopinatý (Plantago lanceolata) 2%, Krvavec menší (Sanguisorba minor) 0,9%._x000d_
_x000d_
Jeteloviny 21,5%: _x000d_
Úročník bolhoj (Anthyllis vulneraria) 1%, Štírovník růžkatý (Lotus corniculatus) 5%, Tolice dětelová(Medicago lupulina) 2%, Komonice bílá (Melilotus alba) 0,3%, Vičenec ligrus (Onobrychis viciifolia) 2,7%, Čičorka pestrá(Securigera varia) 2,5%, Jetel plazivý (Trifolium repens) 5%, Vikev panonská (Vicia pannonica) 3%._x000d_
_x000d_
Doporučený výsevek: 10–15 g/m2.</t>
  </si>
  <si>
    <t>2281,5*0,015 'Přepočtené koeficientem množství</t>
  </si>
  <si>
    <t>Vodorovné konstrukce</t>
  </si>
  <si>
    <t>23</t>
  </si>
  <si>
    <t>457971130R</t>
  </si>
  <si>
    <t>Zřízení vrstvy z kokosové mulčovací a protierozní rohože o sklonu přes 10° do 45° š přes 1,2 do 2,0 m</t>
  </si>
  <si>
    <t>-445831844</t>
  </si>
  <si>
    <t>24</t>
  </si>
  <si>
    <t>69311280R</t>
  </si>
  <si>
    <t>kokosová geotextilie 400 g/m2</t>
  </si>
  <si>
    <t>160672595</t>
  </si>
  <si>
    <t>4563,00*1,2 "20 % na překryv jednotlivých pásů"</t>
  </si>
  <si>
    <t>25</t>
  </si>
  <si>
    <t>457979124R</t>
  </si>
  <si>
    <t>Příplatek za připevnění kokosové mulčovací a protierozní rohože k podkladu o sklonu přes 10° do 45° 4 skoby na 1 m2</t>
  </si>
  <si>
    <t>85933302</t>
  </si>
  <si>
    <t>Poznámka k položce:_x000d_
Ocelová, plastová nebo dřevěná kotvící skoba pro ukotvení rohoží, textilií a fólií.</t>
  </si>
  <si>
    <t>26</t>
  </si>
  <si>
    <t>69311059R</t>
  </si>
  <si>
    <t>dřevěný fixační kolík pro ukotvení rohoží, textilií a fólií dl 30 cm</t>
  </si>
  <si>
    <t>kus</t>
  </si>
  <si>
    <t>226695211</t>
  </si>
  <si>
    <t>4563,00*4 "budou použity 4 kolíky na 1 m2"</t>
  </si>
  <si>
    <t>27</t>
  </si>
  <si>
    <t>457979125R</t>
  </si>
  <si>
    <t>Příplatek za připevnění kokosové mulčovací a protierozní rohože k podkladu o sklonu přes 45° 6 skob na 1 m2</t>
  </si>
  <si>
    <t>-2029720331</t>
  </si>
  <si>
    <t>28</t>
  </si>
  <si>
    <t>462513161</t>
  </si>
  <si>
    <t>Zához z lomového kamene záhozového hmotnost kamenů do 500 kg bez výplně</t>
  </si>
  <si>
    <t>-206004389</t>
  </si>
  <si>
    <t>Poznámka k položce:_x000d_
80 % hmotnost 200–500 kg; 20 % hmotnost 80–200 kg; min rozměr kamene 50 cm</t>
  </si>
  <si>
    <t>1,24*351,0*2 "záhozová patka v levé a pravé patě koryta Ponávky; 1,24 m2 průřezová plocha patky; 80 % hmotnost 200–500 kg; 20 % hmotnost 80–200 kg"</t>
  </si>
  <si>
    <t>29</t>
  </si>
  <si>
    <t>462513169</t>
  </si>
  <si>
    <t>Příplatek za urovnání líce záhozu z lomového kamene záhozového do 500 kg</t>
  </si>
  <si>
    <t>-150929276</t>
  </si>
  <si>
    <t>(0,5+0,8)*351,0*2 "urovnání líce: 0,5 m šikmá výška; 0,8 m ve dně"</t>
  </si>
  <si>
    <t>998</t>
  </si>
  <si>
    <t>Přesun hmot</t>
  </si>
  <si>
    <t>30</t>
  </si>
  <si>
    <t>998312011</t>
  </si>
  <si>
    <t>Přesun hmot pro sanace území, hrazení a úpravy bystřin</t>
  </si>
  <si>
    <t>t</t>
  </si>
  <si>
    <t>-979685068</t>
  </si>
  <si>
    <t>31</t>
  </si>
  <si>
    <t>998312093</t>
  </si>
  <si>
    <t>Příplatek k přesunu hmot pro sanace území, hrazení a úpravy bystřin za zvětšený přesun do 500 m</t>
  </si>
  <si>
    <t>-1553122805</t>
  </si>
  <si>
    <t>2621,71/2 "příplatek za ztížený přístup v korytě ve výši 50 %"</t>
  </si>
  <si>
    <t>177176-1.3 - Vedlejší a ostatní náklady</t>
  </si>
  <si>
    <t>OST - Ostatní</t>
  </si>
  <si>
    <t>VRN - Vedlejší rozpočtové náklady</t>
  </si>
  <si>
    <t>OST</t>
  </si>
  <si>
    <t>Ostatní</t>
  </si>
  <si>
    <t>800800001</t>
  </si>
  <si>
    <t>Náklady spojené se zajištěním a realizací prací</t>
  </si>
  <si>
    <t>512</t>
  </si>
  <si>
    <t>845880680</t>
  </si>
  <si>
    <t>Poznámka k položce:_x000d_
Projednání a zřízení sjezdů a sjezdu do koryta a uvedení všech povrchů do původního stavu a jejich protokolární předání.</t>
  </si>
  <si>
    <t>800800008</t>
  </si>
  <si>
    <t>Protokolární předání stavbou dotčených pozemků a _x000d_
komunikací, uvedených do původního stavu, zpět jejich_x000d_
 vlastníkům</t>
  </si>
  <si>
    <t>312705230</t>
  </si>
  <si>
    <t>800800010</t>
  </si>
  <si>
    <t>Zajištění informační tabule "Bezpečnostní upozornění" vč. veškerého montážního materiálu a osazení, 2 ks</t>
  </si>
  <si>
    <t>-189838544</t>
  </si>
  <si>
    <t>800800013</t>
  </si>
  <si>
    <t>Zajištění norných stěn, vč. jejich zřízení, údržby a odstranění</t>
  </si>
  <si>
    <t>-229936163</t>
  </si>
  <si>
    <t>800800015</t>
  </si>
  <si>
    <t>Zajištění a zabezpečení staveniště, zřízení a likvidace zařízení staveniště, včetně případných přípojek, přístupů, _x000d_
deponií apod.</t>
  </si>
  <si>
    <t>1162001989</t>
  </si>
  <si>
    <t>Poznámka k položce:_x000d_
vč. odpadů ze zařízení staveniště</t>
  </si>
  <si>
    <t>VRN</t>
  </si>
  <si>
    <t>Vedlejší rozpočtové náklady</t>
  </si>
  <si>
    <t>01 R</t>
  </si>
  <si>
    <t>Vytyčení inženýrských sítí a zařízení, včetně zajištění případné aktualizace vyjádření správců sítí, která pozbudou platnosti v období mezi předáním staveniště a vytyčením sítí</t>
  </si>
  <si>
    <t>1699209456</t>
  </si>
  <si>
    <t>Poznámka k položce:_x000d_
Vytyčení inženýrských sítí a zařízení, včetně zajištění případné aktualizace vyjádření správců sítí, která pozbudou platnosti v období mezi předáním staveniště a vytyčením sítí. Zajištění všech nezbytných opatření, jimiž bude předejito porušení jakékoliv inženýrské sítě během výstavby.</t>
  </si>
  <si>
    <t>03 R</t>
  </si>
  <si>
    <t>Vytyčení stavby (případně pozemků nebo provedení jiných geodetických prací) odborně způsobilou osobou v oboru zeměměřictví.</t>
  </si>
  <si>
    <t>1286850013</t>
  </si>
  <si>
    <t>05 R</t>
  </si>
  <si>
    <t>Zajištění umístění štítku o povolení stavby a stejnopisu oznámení o zahájení prací oblastnímu inspektorátu práce na viditelném místě u vstupu na staveniště.</t>
  </si>
  <si>
    <t>-1465324706</t>
  </si>
  <si>
    <t>10 R</t>
  </si>
  <si>
    <t>Zajištění slovení rybí obsádky a raků k tomu oprávněnou osobou, včetně pořízení protokolu a zajištění oznámení zahájení prací na vodním toku příslušnému uživateli rybářského revíru.</t>
  </si>
  <si>
    <t>996429253</t>
  </si>
  <si>
    <t>13 R</t>
  </si>
  <si>
    <t>Zpracování a předání dokumentace skut. provedení stavby (3 paré + 1 v el. formě) objednateli a zaměření skut. provedení stavby – geodetická část dokumentace (3 paré + 1 v el. formě) v rozsahu odpovídajícím příslušným právním předpisům.</t>
  </si>
  <si>
    <t>1950374751</t>
  </si>
  <si>
    <t>Poznámka k položce:_x000d_
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předpisům, zaměření bude obsahovat polohopisné a výškopisné zaměření pro celou stavbu. Pořízení fotodokumentace stavby.</t>
  </si>
  <si>
    <t>14 R</t>
  </si>
  <si>
    <t>Vyhotovení číselníků pokácené dřevní hmoty a její protokolární předání vlastníkům.</t>
  </si>
  <si>
    <t>95370447</t>
  </si>
  <si>
    <t>17 R</t>
  </si>
  <si>
    <t>Aktualizace (přizpůsobení) plánu bezpečnosti a ochrany zdraví při práci.</t>
  </si>
  <si>
    <t>12234949</t>
  </si>
  <si>
    <t>18 R</t>
  </si>
  <si>
    <t>Aktualizace havarijního plánu.</t>
  </si>
  <si>
    <t>1622327908</t>
  </si>
  <si>
    <t>19 R</t>
  </si>
  <si>
    <t>Provedení opatření vyplývajících z havarijního plánu.</t>
  </si>
  <si>
    <t>-1129335204</t>
  </si>
  <si>
    <t>24 R</t>
  </si>
  <si>
    <t>Průběžné denní čištění a údržba dotčených komunikací průběhu stavby</t>
  </si>
  <si>
    <t>1024</t>
  </si>
  <si>
    <t>7939810</t>
  </si>
  <si>
    <t>Poznámka k položce:_x000d_
Čištění komunikace (výjezd ze stavby na státní komunikaci)</t>
  </si>
  <si>
    <t>26 R</t>
  </si>
  <si>
    <t>Ochrana kmenů a náběhů stromů v prostoru staveniště</t>
  </si>
  <si>
    <t>-392337375</t>
  </si>
  <si>
    <t>Poznámka k položce:_x000d_
"Ochrana kmenů a náběhů stromů na ploše staveniště dočasným prkeným obedněním. V případě průběžně přemísťované ochrany je uvažováno s 20 kusy stromů průměru 20 - 90 cm.
 V ceně kompletní dodávka a montáž. 
Stromy budou nejprve obaleny geotextilií nebo jinou tkaninou a následně zřízeno obednění exponovaných částí kmene a kořenových náběhů prkny min. tl. 25 mm na výšku min. 2,5 m (dle zavětvení a podmínek). Uchycení bude provedeno ovázáním např. drátem, provazem případně jiným způsobem nepoškozující kmen."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</si>
</sst>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6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left"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3" borderId="6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22" fillId="3" borderId="7" xfId="0" applyFont="1" applyFill="1" applyBorder="1" applyAlignment="1" applyProtection="1">
      <alignment horizontal="center" vertical="center"/>
    </xf>
    <xf numFmtId="0" fontId="22" fillId="3" borderId="7" xfId="0" applyFont="1" applyFill="1" applyBorder="1" applyAlignment="1" applyProtection="1">
      <alignment horizontal="right" vertical="center"/>
    </xf>
    <xf numFmtId="0" fontId="22" fillId="3" borderId="8" xfId="0" applyFont="1" applyFill="1" applyBorder="1" applyAlignment="1" applyProtection="1">
      <alignment horizontal="left" vertical="center"/>
    </xf>
    <xf numFmtId="0" fontId="22" fillId="3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4" fontId="24" fillId="3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3" borderId="0" xfId="0" applyFont="1" applyFill="1" applyAlignment="1" applyProtection="1">
      <alignment horizontal="left" vertical="center"/>
    </xf>
    <xf numFmtId="0" fontId="22" fillId="3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1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3" borderId="16" xfId="0" applyFont="1" applyFill="1" applyBorder="1" applyAlignment="1" applyProtection="1">
      <alignment horizontal="center" vertical="center" wrapText="1"/>
    </xf>
    <xf numFmtId="0" fontId="22" fillId="3" borderId="17" xfId="0" applyFont="1" applyFill="1" applyBorder="1" applyAlignment="1" applyProtection="1">
      <alignment horizontal="center" vertical="center" wrapText="1"/>
    </xf>
    <xf numFmtId="0" fontId="22" fillId="3" borderId="18" xfId="0" applyFont="1" applyFill="1" applyBorder="1" applyAlignment="1" applyProtection="1">
      <alignment horizontal="center" vertical="center" wrapText="1"/>
    </xf>
    <xf numFmtId="0" fontId="22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4" fontId="22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4" fontId="12" fillId="0" borderId="0" xfId="0" applyNumberFormat="1" applyFont="1" applyAlignment="1" applyProtection="1">
      <alignment vertical="center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4" fontId="36" fillId="0" borderId="23" xfId="0" applyNumberFormat="1" applyFont="1" applyBorder="1" applyAlignment="1" applyProtection="1">
      <alignment vertical="center"/>
    </xf>
    <xf numFmtId="0" fontId="37" fillId="0" borderId="23" xfId="0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0" borderId="14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8</v>
      </c>
      <c r="BT3" s="18" t="s">
        <v>9</v>
      </c>
    </row>
    <row r="4" s="1" customFormat="1" ht="24.96" customHeight="1">
      <c r="B4" s="22"/>
      <c r="C4" s="23"/>
      <c r="D4" s="24" t="s">
        <v>10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11</v>
      </c>
      <c r="BS4" s="18" t="s">
        <v>12</v>
      </c>
    </row>
    <row r="5" s="1" customFormat="1" ht="12" customHeight="1">
      <c r="B5" s="22"/>
      <c r="C5" s="23"/>
      <c r="D5" s="26" t="s">
        <v>13</v>
      </c>
      <c r="E5" s="23"/>
      <c r="F5" s="23"/>
      <c r="G5" s="23"/>
      <c r="H5" s="23"/>
      <c r="I5" s="23"/>
      <c r="J5" s="23"/>
      <c r="K5" s="27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S5" s="18" t="s">
        <v>6</v>
      </c>
    </row>
    <row r="6" s="1" customFormat="1" ht="36.96" customHeight="1">
      <c r="B6" s="22"/>
      <c r="C6" s="23"/>
      <c r="D6" s="28" t="s">
        <v>15</v>
      </c>
      <c r="E6" s="23"/>
      <c r="F6" s="23"/>
      <c r="G6" s="23"/>
      <c r="H6" s="23"/>
      <c r="I6" s="23"/>
      <c r="J6" s="23"/>
      <c r="K6" s="29" t="s">
        <v>16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S6" s="18" t="s">
        <v>6</v>
      </c>
    </row>
    <row r="7" s="1" customFormat="1" ht="12" customHeight="1">
      <c r="B7" s="22"/>
      <c r="C7" s="23"/>
      <c r="D7" s="30" t="s">
        <v>17</v>
      </c>
      <c r="E7" s="23"/>
      <c r="F7" s="23"/>
      <c r="G7" s="23"/>
      <c r="H7" s="23"/>
      <c r="I7" s="23"/>
      <c r="J7" s="23"/>
      <c r="K7" s="27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18</v>
      </c>
      <c r="AL7" s="23"/>
      <c r="AM7" s="23"/>
      <c r="AN7" s="27" t="s">
        <v>1</v>
      </c>
      <c r="AO7" s="23"/>
      <c r="AP7" s="23"/>
      <c r="AQ7" s="23"/>
      <c r="AR7" s="21"/>
      <c r="BS7" s="18" t="s">
        <v>6</v>
      </c>
    </row>
    <row r="8" s="1" customFormat="1" ht="12" customHeight="1">
      <c r="B8" s="22"/>
      <c r="C8" s="23"/>
      <c r="D8" s="30" t="s">
        <v>19</v>
      </c>
      <c r="E8" s="23"/>
      <c r="F8" s="23"/>
      <c r="G8" s="23"/>
      <c r="H8" s="23"/>
      <c r="I8" s="23"/>
      <c r="J8" s="23"/>
      <c r="K8" s="27" t="s">
        <v>20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21</v>
      </c>
      <c r="AL8" s="23"/>
      <c r="AM8" s="23"/>
      <c r="AN8" s="27" t="s">
        <v>22</v>
      </c>
      <c r="AO8" s="23"/>
      <c r="AP8" s="23"/>
      <c r="AQ8" s="23"/>
      <c r="AR8" s="21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S9" s="18" t="s">
        <v>6</v>
      </c>
    </row>
    <row r="10" s="1" customFormat="1" ht="12" customHeight="1">
      <c r="B10" s="22"/>
      <c r="C10" s="23"/>
      <c r="D10" s="30" t="s">
        <v>23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24</v>
      </c>
      <c r="AL10" s="23"/>
      <c r="AM10" s="23"/>
      <c r="AN10" s="27" t="s">
        <v>25</v>
      </c>
      <c r="AO10" s="23"/>
      <c r="AP10" s="23"/>
      <c r="AQ10" s="23"/>
      <c r="AR10" s="21"/>
      <c r="BS10" s="18" t="s">
        <v>6</v>
      </c>
    </row>
    <row r="11" s="1" customFormat="1" ht="18.48" customHeight="1">
      <c r="B11" s="22"/>
      <c r="C11" s="23"/>
      <c r="D11" s="23"/>
      <c r="E11" s="27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7" t="s">
        <v>1</v>
      </c>
      <c r="AO11" s="23"/>
      <c r="AP11" s="23"/>
      <c r="AQ11" s="23"/>
      <c r="AR11" s="21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S12" s="18" t="s">
        <v>6</v>
      </c>
    </row>
    <row r="13" s="1" customFormat="1" ht="12" customHeight="1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24</v>
      </c>
      <c r="AL13" s="23"/>
      <c r="AM13" s="23"/>
      <c r="AN13" s="27" t="s">
        <v>1</v>
      </c>
      <c r="AO13" s="23"/>
      <c r="AP13" s="23"/>
      <c r="AQ13" s="23"/>
      <c r="AR13" s="21"/>
      <c r="BS13" s="18" t="s">
        <v>6</v>
      </c>
    </row>
    <row r="14">
      <c r="B14" s="22"/>
      <c r="C14" s="23"/>
      <c r="D14" s="23"/>
      <c r="E14" s="27" t="s">
        <v>29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30" t="s">
        <v>27</v>
      </c>
      <c r="AL14" s="23"/>
      <c r="AM14" s="23"/>
      <c r="AN14" s="27" t="s">
        <v>1</v>
      </c>
      <c r="AO14" s="23"/>
      <c r="AP14" s="23"/>
      <c r="AQ14" s="23"/>
      <c r="AR14" s="21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S15" s="18" t="s">
        <v>4</v>
      </c>
    </row>
    <row r="16" s="1" customFormat="1" ht="12" customHeight="1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24</v>
      </c>
      <c r="AL16" s="23"/>
      <c r="AM16" s="23"/>
      <c r="AN16" s="27" t="s">
        <v>31</v>
      </c>
      <c r="AO16" s="23"/>
      <c r="AP16" s="23"/>
      <c r="AQ16" s="23"/>
      <c r="AR16" s="21"/>
      <c r="BS16" s="18" t="s">
        <v>4</v>
      </c>
    </row>
    <row r="17" s="1" customFormat="1" ht="18.48" customHeight="1">
      <c r="B17" s="22"/>
      <c r="C17" s="23"/>
      <c r="D17" s="23"/>
      <c r="E17" s="27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7" t="s">
        <v>33</v>
      </c>
      <c r="AO17" s="23"/>
      <c r="AP17" s="23"/>
      <c r="AQ17" s="23"/>
      <c r="AR17" s="21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S18" s="18" t="s">
        <v>8</v>
      </c>
    </row>
    <row r="19" s="1" customFormat="1" ht="12" customHeight="1">
      <c r="B19" s="22"/>
      <c r="C19" s="23"/>
      <c r="D19" s="30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24</v>
      </c>
      <c r="AL19" s="23"/>
      <c r="AM19" s="23"/>
      <c r="AN19" s="27" t="s">
        <v>1</v>
      </c>
      <c r="AO19" s="23"/>
      <c r="AP19" s="23"/>
      <c r="AQ19" s="23"/>
      <c r="AR19" s="21"/>
      <c r="BS19" s="18" t="s">
        <v>6</v>
      </c>
    </row>
    <row r="20" s="1" customFormat="1" ht="18.48" customHeight="1">
      <c r="B20" s="22"/>
      <c r="C20" s="23"/>
      <c r="D20" s="23"/>
      <c r="E20" s="27" t="s">
        <v>29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7" t="s">
        <v>1</v>
      </c>
      <c r="AO20" s="23"/>
      <c r="AP20" s="23"/>
      <c r="AQ20" s="23"/>
      <c r="AR20" s="21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</row>
    <row r="22" s="1" customFormat="1" ht="12" customHeight="1">
      <c r="B22" s="22"/>
      <c r="C22" s="23"/>
      <c r="D22" s="30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</row>
    <row r="23" s="1" customFormat="1" ht="16.5" customHeight="1">
      <c r="B23" s="22"/>
      <c r="C23" s="23"/>
      <c r="D23" s="23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23"/>
      <c r="AP23" s="23"/>
      <c r="AQ23" s="23"/>
      <c r="AR23" s="21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</row>
    <row r="25" s="1" customFormat="1" ht="6.96" customHeight="1">
      <c r="B25" s="22"/>
      <c r="C25" s="23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3"/>
      <c r="AQ25" s="23"/>
      <c r="AR25" s="21"/>
    </row>
    <row r="26" s="1" customFormat="1" ht="14.4" customHeight="1">
      <c r="B26" s="22"/>
      <c r="C26" s="23"/>
      <c r="D26" s="33" t="s">
        <v>37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34">
        <f>ROUND(AG94,0)</f>
        <v>6666354</v>
      </c>
      <c r="AL26" s="23"/>
      <c r="AM26" s="23"/>
      <c r="AN26" s="23"/>
      <c r="AO26" s="23"/>
      <c r="AP26" s="23"/>
      <c r="AQ26" s="23"/>
      <c r="AR26" s="21"/>
    </row>
    <row r="27" s="1" customFormat="1" ht="14.4" customHeight="1">
      <c r="B27" s="22"/>
      <c r="C27" s="23"/>
      <c r="D27" s="33" t="s">
        <v>38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34">
        <f>ROUND(AG98, 0)</f>
        <v>0</v>
      </c>
      <c r="AL27" s="34"/>
      <c r="AM27" s="34"/>
      <c r="AN27" s="34"/>
      <c r="AO27" s="34"/>
      <c r="AP27" s="23"/>
      <c r="AQ27" s="23"/>
      <c r="AR27" s="21"/>
    </row>
    <row r="28" s="2" customFormat="1" ht="6.96" customHeigh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8"/>
      <c r="BE28" s="35"/>
    </row>
    <row r="29" s="2" customFormat="1" ht="25.92" customHeight="1">
      <c r="A29" s="35"/>
      <c r="B29" s="36"/>
      <c r="C29" s="37"/>
      <c r="D29" s="39" t="s">
        <v>39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1">
        <f>ROUND(AK26 + AK27, 0)</f>
        <v>6666354</v>
      </c>
      <c r="AL29" s="40"/>
      <c r="AM29" s="40"/>
      <c r="AN29" s="40"/>
      <c r="AO29" s="40"/>
      <c r="AP29" s="37"/>
      <c r="AQ29" s="37"/>
      <c r="AR29" s="38"/>
      <c r="BE29" s="35"/>
    </row>
    <row r="30" s="2" customFormat="1" ht="6.96" customHeight="1">
      <c r="A30" s="35"/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BE30" s="35"/>
    </row>
    <row r="31" s="2" customFormat="1">
      <c r="A31" s="35"/>
      <c r="B31" s="36"/>
      <c r="C31" s="37"/>
      <c r="D31" s="37"/>
      <c r="E31" s="37"/>
      <c r="F31" s="37"/>
      <c r="G31" s="37"/>
      <c r="H31" s="37"/>
      <c r="I31" s="37"/>
      <c r="J31" s="37"/>
      <c r="K31" s="37"/>
      <c r="L31" s="42" t="s">
        <v>40</v>
      </c>
      <c r="M31" s="42"/>
      <c r="N31" s="42"/>
      <c r="O31" s="42"/>
      <c r="P31" s="42"/>
      <c r="Q31" s="37"/>
      <c r="R31" s="37"/>
      <c r="S31" s="37"/>
      <c r="T31" s="37"/>
      <c r="U31" s="37"/>
      <c r="V31" s="37"/>
      <c r="W31" s="42" t="s">
        <v>41</v>
      </c>
      <c r="X31" s="42"/>
      <c r="Y31" s="42"/>
      <c r="Z31" s="42"/>
      <c r="AA31" s="42"/>
      <c r="AB31" s="42"/>
      <c r="AC31" s="42"/>
      <c r="AD31" s="42"/>
      <c r="AE31" s="42"/>
      <c r="AF31" s="37"/>
      <c r="AG31" s="37"/>
      <c r="AH31" s="37"/>
      <c r="AI31" s="37"/>
      <c r="AJ31" s="37"/>
      <c r="AK31" s="42" t="s">
        <v>42</v>
      </c>
      <c r="AL31" s="42"/>
      <c r="AM31" s="42"/>
      <c r="AN31" s="42"/>
      <c r="AO31" s="42"/>
      <c r="AP31" s="37"/>
      <c r="AQ31" s="37"/>
      <c r="AR31" s="38"/>
      <c r="BE31" s="35"/>
    </row>
    <row r="32" s="3" customFormat="1" ht="14.4" customHeight="1">
      <c r="A32" s="3"/>
      <c r="B32" s="43"/>
      <c r="C32" s="44"/>
      <c r="D32" s="30" t="s">
        <v>43</v>
      </c>
      <c r="E32" s="44"/>
      <c r="F32" s="30" t="s">
        <v>44</v>
      </c>
      <c r="G32" s="44"/>
      <c r="H32" s="44"/>
      <c r="I32" s="44"/>
      <c r="J32" s="44"/>
      <c r="K32" s="44"/>
      <c r="L32" s="45">
        <v>0.20999999999999999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ROUND(AZ94 + SUM(CD98), 0)</f>
        <v>6666354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f>ROUND(AV94 + SUM(BY98), 0)</f>
        <v>1399934</v>
      </c>
      <c r="AL32" s="44"/>
      <c r="AM32" s="44"/>
      <c r="AN32" s="44"/>
      <c r="AO32" s="44"/>
      <c r="AP32" s="44"/>
      <c r="AQ32" s="44"/>
      <c r="AR32" s="47"/>
      <c r="BE32" s="3"/>
    </row>
    <row r="33" s="3" customFormat="1" ht="14.4" customHeight="1">
      <c r="A33" s="3"/>
      <c r="B33" s="43"/>
      <c r="C33" s="44"/>
      <c r="D33" s="44"/>
      <c r="E33" s="44"/>
      <c r="F33" s="30" t="s">
        <v>45</v>
      </c>
      <c r="G33" s="44"/>
      <c r="H33" s="44"/>
      <c r="I33" s="44"/>
      <c r="J33" s="44"/>
      <c r="K33" s="44"/>
      <c r="L33" s="45">
        <v>0.14999999999999999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ROUND(BA94 + SUM(CE98), 0)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f>ROUND(AW94 + SUM(BZ98), 0)</f>
        <v>0</v>
      </c>
      <c r="AL33" s="44"/>
      <c r="AM33" s="44"/>
      <c r="AN33" s="44"/>
      <c r="AO33" s="44"/>
      <c r="AP33" s="44"/>
      <c r="AQ33" s="44"/>
      <c r="AR33" s="47"/>
      <c r="BE33" s="3"/>
    </row>
    <row r="34" hidden="1" s="3" customFormat="1" ht="14.4" customHeight="1">
      <c r="A34" s="3"/>
      <c r="B34" s="43"/>
      <c r="C34" s="44"/>
      <c r="D34" s="44"/>
      <c r="E34" s="44"/>
      <c r="F34" s="30" t="s">
        <v>46</v>
      </c>
      <c r="G34" s="44"/>
      <c r="H34" s="44"/>
      <c r="I34" s="44"/>
      <c r="J34" s="44"/>
      <c r="K34" s="44"/>
      <c r="L34" s="45">
        <v>0.20999999999999999</v>
      </c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6">
        <f>ROUND(BB94 + SUM(CF98), 0)</f>
        <v>0</v>
      </c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6">
        <v>0</v>
      </c>
      <c r="AL34" s="44"/>
      <c r="AM34" s="44"/>
      <c r="AN34" s="44"/>
      <c r="AO34" s="44"/>
      <c r="AP34" s="44"/>
      <c r="AQ34" s="44"/>
      <c r="AR34" s="47"/>
      <c r="BE34" s="3"/>
    </row>
    <row r="35" hidden="1" s="3" customFormat="1" ht="14.4" customHeight="1">
      <c r="A35" s="3"/>
      <c r="B35" s="43"/>
      <c r="C35" s="44"/>
      <c r="D35" s="44"/>
      <c r="E35" s="44"/>
      <c r="F35" s="30" t="s">
        <v>47</v>
      </c>
      <c r="G35" s="44"/>
      <c r="H35" s="44"/>
      <c r="I35" s="44"/>
      <c r="J35" s="44"/>
      <c r="K35" s="44"/>
      <c r="L35" s="45">
        <v>0.14999999999999999</v>
      </c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6">
        <f>ROUND(BC94 + SUM(CG98), 0)</f>
        <v>0</v>
      </c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6">
        <v>0</v>
      </c>
      <c r="AL35" s="44"/>
      <c r="AM35" s="44"/>
      <c r="AN35" s="44"/>
      <c r="AO35" s="44"/>
      <c r="AP35" s="44"/>
      <c r="AQ35" s="44"/>
      <c r="AR35" s="47"/>
      <c r="BE35" s="3"/>
    </row>
    <row r="36" hidden="1" s="3" customFormat="1" ht="14.4" customHeight="1">
      <c r="A36" s="3"/>
      <c r="B36" s="43"/>
      <c r="C36" s="44"/>
      <c r="D36" s="44"/>
      <c r="E36" s="44"/>
      <c r="F36" s="30" t="s">
        <v>48</v>
      </c>
      <c r="G36" s="44"/>
      <c r="H36" s="44"/>
      <c r="I36" s="44"/>
      <c r="J36" s="44"/>
      <c r="K36" s="44"/>
      <c r="L36" s="45">
        <v>0</v>
      </c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6">
        <f>ROUND(BD94 + SUM(CH98), 0)</f>
        <v>0</v>
      </c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6">
        <v>0</v>
      </c>
      <c r="AL36" s="44"/>
      <c r="AM36" s="44"/>
      <c r="AN36" s="44"/>
      <c r="AO36" s="44"/>
      <c r="AP36" s="44"/>
      <c r="AQ36" s="44"/>
      <c r="AR36" s="47"/>
      <c r="BE36" s="3"/>
    </row>
    <row r="37" s="2" customFormat="1" ht="6.96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8"/>
      <c r="BE37" s="35"/>
    </row>
    <row r="38" s="2" customFormat="1" ht="25.92" customHeight="1">
      <c r="A38" s="35"/>
      <c r="B38" s="36"/>
      <c r="C38" s="48"/>
      <c r="D38" s="49" t="s">
        <v>49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1" t="s">
        <v>50</v>
      </c>
      <c r="U38" s="50"/>
      <c r="V38" s="50"/>
      <c r="W38" s="50"/>
      <c r="X38" s="52" t="s">
        <v>51</v>
      </c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3">
        <f>SUM(AK29:AK36)</f>
        <v>8066288</v>
      </c>
      <c r="AL38" s="50"/>
      <c r="AM38" s="50"/>
      <c r="AN38" s="50"/>
      <c r="AO38" s="54"/>
      <c r="AP38" s="48"/>
      <c r="AQ38" s="48"/>
      <c r="AR38" s="38"/>
      <c r="BE38" s="35"/>
    </row>
    <row r="39" s="2" customFormat="1" ht="6.96" customHeight="1">
      <c r="A39" s="35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8"/>
      <c r="BE39" s="35"/>
    </row>
    <row r="40" s="2" customFormat="1" ht="14.4" customHeight="1">
      <c r="A40" s="35"/>
      <c r="B40" s="36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8"/>
      <c r="BE40" s="35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55"/>
      <c r="C49" s="56"/>
      <c r="D49" s="57" t="s">
        <v>52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53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5"/>
      <c r="B60" s="36"/>
      <c r="C60" s="37"/>
      <c r="D60" s="60" t="s">
        <v>54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0" t="s">
        <v>55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0" t="s">
        <v>54</v>
      </c>
      <c r="AI60" s="40"/>
      <c r="AJ60" s="40"/>
      <c r="AK60" s="40"/>
      <c r="AL60" s="40"/>
      <c r="AM60" s="60" t="s">
        <v>55</v>
      </c>
      <c r="AN60" s="40"/>
      <c r="AO60" s="40"/>
      <c r="AP60" s="37"/>
      <c r="AQ60" s="37"/>
      <c r="AR60" s="38"/>
      <c r="BE60" s="35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5"/>
      <c r="B64" s="36"/>
      <c r="C64" s="37"/>
      <c r="D64" s="57" t="s">
        <v>56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57</v>
      </c>
      <c r="AI64" s="61"/>
      <c r="AJ64" s="61"/>
      <c r="AK64" s="61"/>
      <c r="AL64" s="61"/>
      <c r="AM64" s="61"/>
      <c r="AN64" s="61"/>
      <c r="AO64" s="61"/>
      <c r="AP64" s="37"/>
      <c r="AQ64" s="37"/>
      <c r="AR64" s="38"/>
      <c r="BE64" s="35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5"/>
      <c r="B75" s="36"/>
      <c r="C75" s="37"/>
      <c r="D75" s="60" t="s">
        <v>54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0" t="s">
        <v>55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0" t="s">
        <v>54</v>
      </c>
      <c r="AI75" s="40"/>
      <c r="AJ75" s="40"/>
      <c r="AK75" s="40"/>
      <c r="AL75" s="40"/>
      <c r="AM75" s="60" t="s">
        <v>55</v>
      </c>
      <c r="AN75" s="40"/>
      <c r="AO75" s="40"/>
      <c r="AP75" s="37"/>
      <c r="AQ75" s="37"/>
      <c r="AR75" s="38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8"/>
      <c r="BE76" s="35"/>
    </row>
    <row r="77" s="2" customFormat="1" ht="6.96" customHeight="1">
      <c r="A77" s="35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38"/>
      <c r="BE77" s="35"/>
    </row>
    <row r="81" s="2" customFormat="1" ht="6.96" customHeight="1">
      <c r="A81" s="35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38"/>
      <c r="BE81" s="35"/>
    </row>
    <row r="82" s="2" customFormat="1" ht="24.96" customHeight="1">
      <c r="A82" s="35"/>
      <c r="B82" s="36"/>
      <c r="C82" s="24" t="s">
        <v>58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8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8"/>
      <c r="BE83" s="35"/>
    </row>
    <row r="84" s="4" customFormat="1" ht="12" customHeight="1">
      <c r="A84" s="4"/>
      <c r="B84" s="66"/>
      <c r="C84" s="30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177176-1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15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Revitalizace Staré Ponávky - část 1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8"/>
      <c r="BE86" s="35"/>
    </row>
    <row r="87" s="2" customFormat="1" ht="12" customHeight="1">
      <c r="A87" s="35"/>
      <c r="B87" s="36"/>
      <c r="C87" s="30" t="s">
        <v>19</v>
      </c>
      <c r="D87" s="37"/>
      <c r="E87" s="37"/>
      <c r="F87" s="37"/>
      <c r="G87" s="37"/>
      <c r="H87" s="37"/>
      <c r="I87" s="37"/>
      <c r="J87" s="37"/>
      <c r="K87" s="37"/>
      <c r="L87" s="74" t="str">
        <f>IF(K8="","",K8)</f>
        <v>Brno-Komárov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0" t="s">
        <v>21</v>
      </c>
      <c r="AJ87" s="37"/>
      <c r="AK87" s="37"/>
      <c r="AL87" s="37"/>
      <c r="AM87" s="75" t="str">
        <f>IF(AN8= "","",AN8)</f>
        <v>25. 9. 2018</v>
      </c>
      <c r="AN87" s="75"/>
      <c r="AO87" s="37"/>
      <c r="AP87" s="37"/>
      <c r="AQ87" s="37"/>
      <c r="AR87" s="38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8"/>
      <c r="BE88" s="35"/>
    </row>
    <row r="89" s="2" customFormat="1" ht="15.15" customHeight="1">
      <c r="A89" s="35"/>
      <c r="B89" s="36"/>
      <c r="C89" s="30" t="s">
        <v>23</v>
      </c>
      <c r="D89" s="37"/>
      <c r="E89" s="37"/>
      <c r="F89" s="37"/>
      <c r="G89" s="37"/>
      <c r="H89" s="37"/>
      <c r="I89" s="37"/>
      <c r="J89" s="37"/>
      <c r="K89" s="37"/>
      <c r="L89" s="67" t="str">
        <f>IF(E11= "","",E11)</f>
        <v>Statutární město Brno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0" t="s">
        <v>30</v>
      </c>
      <c r="AJ89" s="37"/>
      <c r="AK89" s="37"/>
      <c r="AL89" s="37"/>
      <c r="AM89" s="76" t="str">
        <f>IF(E17="","",E17)</f>
        <v>GEOtest, a.s.</v>
      </c>
      <c r="AN89" s="67"/>
      <c r="AO89" s="67"/>
      <c r="AP89" s="67"/>
      <c r="AQ89" s="37"/>
      <c r="AR89" s="38"/>
      <c r="AS89" s="77" t="s">
        <v>59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5"/>
    </row>
    <row r="90" s="2" customFormat="1" ht="15.15" customHeight="1">
      <c r="A90" s="35"/>
      <c r="B90" s="36"/>
      <c r="C90" s="30" t="s">
        <v>28</v>
      </c>
      <c r="D90" s="37"/>
      <c r="E90" s="37"/>
      <c r="F90" s="37"/>
      <c r="G90" s="37"/>
      <c r="H90" s="37"/>
      <c r="I90" s="37"/>
      <c r="J90" s="37"/>
      <c r="K90" s="37"/>
      <c r="L90" s="67" t="str">
        <f>IF(E14="","",E14)</f>
        <v xml:space="preserve"> </v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0" t="s">
        <v>35</v>
      </c>
      <c r="AJ90" s="37"/>
      <c r="AK90" s="37"/>
      <c r="AL90" s="37"/>
      <c r="AM90" s="76" t="str">
        <f>IF(E20="","",E20)</f>
        <v xml:space="preserve"> </v>
      </c>
      <c r="AN90" s="67"/>
      <c r="AO90" s="67"/>
      <c r="AP90" s="67"/>
      <c r="AQ90" s="37"/>
      <c r="AR90" s="38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8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5"/>
    </row>
    <row r="92" s="2" customFormat="1" ht="29.28" customHeight="1">
      <c r="A92" s="35"/>
      <c r="B92" s="36"/>
      <c r="C92" s="89" t="s">
        <v>60</v>
      </c>
      <c r="D92" s="90"/>
      <c r="E92" s="90"/>
      <c r="F92" s="90"/>
      <c r="G92" s="90"/>
      <c r="H92" s="91"/>
      <c r="I92" s="92" t="s">
        <v>61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62</v>
      </c>
      <c r="AH92" s="90"/>
      <c r="AI92" s="90"/>
      <c r="AJ92" s="90"/>
      <c r="AK92" s="90"/>
      <c r="AL92" s="90"/>
      <c r="AM92" s="90"/>
      <c r="AN92" s="92" t="s">
        <v>63</v>
      </c>
      <c r="AO92" s="90"/>
      <c r="AP92" s="94"/>
      <c r="AQ92" s="95" t="s">
        <v>64</v>
      </c>
      <c r="AR92" s="38"/>
      <c r="AS92" s="96" t="s">
        <v>65</v>
      </c>
      <c r="AT92" s="97" t="s">
        <v>66</v>
      </c>
      <c r="AU92" s="97" t="s">
        <v>67</v>
      </c>
      <c r="AV92" s="97" t="s">
        <v>68</v>
      </c>
      <c r="AW92" s="97" t="s">
        <v>69</v>
      </c>
      <c r="AX92" s="97" t="s">
        <v>70</v>
      </c>
      <c r="AY92" s="97" t="s">
        <v>71</v>
      </c>
      <c r="AZ92" s="97" t="s">
        <v>72</v>
      </c>
      <c r="BA92" s="97" t="s">
        <v>73</v>
      </c>
      <c r="BB92" s="97" t="s">
        <v>74</v>
      </c>
      <c r="BC92" s="97" t="s">
        <v>75</v>
      </c>
      <c r="BD92" s="98" t="s">
        <v>76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8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5"/>
    </row>
    <row r="94" s="6" customFormat="1" ht="32.4" customHeight="1">
      <c r="A94" s="6"/>
      <c r="B94" s="102"/>
      <c r="C94" s="103" t="s">
        <v>77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ROUND(SUM(AG95:AG96),0)</f>
        <v>6666354</v>
      </c>
      <c r="AH94" s="105"/>
      <c r="AI94" s="105"/>
      <c r="AJ94" s="105"/>
      <c r="AK94" s="105"/>
      <c r="AL94" s="105"/>
      <c r="AM94" s="105"/>
      <c r="AN94" s="106">
        <f>SUM(AG94,AT94)</f>
        <v>8066288.2999999998</v>
      </c>
      <c r="AO94" s="106"/>
      <c r="AP94" s="106"/>
      <c r="AQ94" s="107" t="s">
        <v>1</v>
      </c>
      <c r="AR94" s="108"/>
      <c r="AS94" s="109">
        <f>ROUND(SUM(AS95:AS96),0)</f>
        <v>0</v>
      </c>
      <c r="AT94" s="110">
        <f>ROUND(SUM(AV94:AW94),1)</f>
        <v>1399934.3000000001</v>
      </c>
      <c r="AU94" s="111">
        <f>ROUND(SUM(AU95:AU96),5)</f>
        <v>6148.9389300000003</v>
      </c>
      <c r="AV94" s="110">
        <f>ROUND(AZ94*L32,1)</f>
        <v>1399934.3000000001</v>
      </c>
      <c r="AW94" s="110">
        <f>ROUND(BA94*L33,1)</f>
        <v>0</v>
      </c>
      <c r="AX94" s="110">
        <f>ROUND(BB94*L32,1)</f>
        <v>0</v>
      </c>
      <c r="AY94" s="110">
        <f>ROUND(BC94*L33,1)</f>
        <v>0</v>
      </c>
      <c r="AZ94" s="110">
        <f>ROUND(SUM(AZ95:AZ96),0)</f>
        <v>6666354</v>
      </c>
      <c r="BA94" s="110">
        <f>ROUND(SUM(BA95:BA96),0)</f>
        <v>0</v>
      </c>
      <c r="BB94" s="110">
        <f>ROUND(SUM(BB95:BB96),0)</f>
        <v>0</v>
      </c>
      <c r="BC94" s="110">
        <f>ROUND(SUM(BC95:BC96),0)</f>
        <v>0</v>
      </c>
      <c r="BD94" s="112">
        <f>ROUND(SUM(BD95:BD96),0)</f>
        <v>0</v>
      </c>
      <c r="BE94" s="6"/>
      <c r="BS94" s="113" t="s">
        <v>78</v>
      </c>
      <c r="BT94" s="113" t="s">
        <v>79</v>
      </c>
      <c r="BU94" s="114" t="s">
        <v>80</v>
      </c>
      <c r="BV94" s="113" t="s">
        <v>81</v>
      </c>
      <c r="BW94" s="113" t="s">
        <v>5</v>
      </c>
      <c r="BX94" s="113" t="s">
        <v>82</v>
      </c>
      <c r="CL94" s="113" t="s">
        <v>1</v>
      </c>
    </row>
    <row r="95" s="7" customFormat="1" ht="24.75" customHeight="1">
      <c r="A95" s="115" t="s">
        <v>83</v>
      </c>
      <c r="B95" s="116"/>
      <c r="C95" s="117"/>
      <c r="D95" s="118" t="s">
        <v>84</v>
      </c>
      <c r="E95" s="118"/>
      <c r="F95" s="118"/>
      <c r="G95" s="118"/>
      <c r="H95" s="118"/>
      <c r="I95" s="119"/>
      <c r="J95" s="118" t="s">
        <v>85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'177176-1.1 - SO 01 – Poná...'!J32</f>
        <v>6373354</v>
      </c>
      <c r="AH95" s="119"/>
      <c r="AI95" s="119"/>
      <c r="AJ95" s="119"/>
      <c r="AK95" s="119"/>
      <c r="AL95" s="119"/>
      <c r="AM95" s="119"/>
      <c r="AN95" s="120">
        <f>SUM(AG95,AT95)</f>
        <v>7711758</v>
      </c>
      <c r="AO95" s="119"/>
      <c r="AP95" s="119"/>
      <c r="AQ95" s="121" t="s">
        <v>86</v>
      </c>
      <c r="AR95" s="122"/>
      <c r="AS95" s="123">
        <v>0</v>
      </c>
      <c r="AT95" s="124">
        <f>ROUND(SUM(AV95:AW95),1)</f>
        <v>1338404</v>
      </c>
      <c r="AU95" s="125">
        <f>'177176-1.1 - SO 01 – Poná...'!P124</f>
        <v>6148.9389300000003</v>
      </c>
      <c r="AV95" s="124">
        <f>'177176-1.1 - SO 01 – Poná...'!J35</f>
        <v>1338404</v>
      </c>
      <c r="AW95" s="124">
        <f>'177176-1.1 - SO 01 – Poná...'!J36</f>
        <v>0</v>
      </c>
      <c r="AX95" s="124">
        <f>'177176-1.1 - SO 01 – Poná...'!J37</f>
        <v>0</v>
      </c>
      <c r="AY95" s="124">
        <f>'177176-1.1 - SO 01 – Poná...'!J38</f>
        <v>0</v>
      </c>
      <c r="AZ95" s="124">
        <f>'177176-1.1 - SO 01 – Poná...'!F35</f>
        <v>6373354</v>
      </c>
      <c r="BA95" s="124">
        <f>'177176-1.1 - SO 01 – Poná...'!F36</f>
        <v>0</v>
      </c>
      <c r="BB95" s="124">
        <f>'177176-1.1 - SO 01 – Poná...'!F37</f>
        <v>0</v>
      </c>
      <c r="BC95" s="124">
        <f>'177176-1.1 - SO 01 – Poná...'!F38</f>
        <v>0</v>
      </c>
      <c r="BD95" s="126">
        <f>'177176-1.1 - SO 01 – Poná...'!F39</f>
        <v>0</v>
      </c>
      <c r="BE95" s="7"/>
      <c r="BT95" s="127" t="s">
        <v>8</v>
      </c>
      <c r="BV95" s="127" t="s">
        <v>81</v>
      </c>
      <c r="BW95" s="127" t="s">
        <v>87</v>
      </c>
      <c r="BX95" s="127" t="s">
        <v>5</v>
      </c>
      <c r="CL95" s="127" t="s">
        <v>1</v>
      </c>
      <c r="CM95" s="127" t="s">
        <v>88</v>
      </c>
    </row>
    <row r="96" s="7" customFormat="1" ht="24.75" customHeight="1">
      <c r="A96" s="115" t="s">
        <v>83</v>
      </c>
      <c r="B96" s="116"/>
      <c r="C96" s="117"/>
      <c r="D96" s="118" t="s">
        <v>89</v>
      </c>
      <c r="E96" s="118"/>
      <c r="F96" s="118"/>
      <c r="G96" s="118"/>
      <c r="H96" s="118"/>
      <c r="I96" s="119"/>
      <c r="J96" s="118" t="s">
        <v>90</v>
      </c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  <c r="AF96" s="118"/>
      <c r="AG96" s="120">
        <f>'177176-1.3 - Vedlejší a o...'!J32</f>
        <v>293000</v>
      </c>
      <c r="AH96" s="119"/>
      <c r="AI96" s="119"/>
      <c r="AJ96" s="119"/>
      <c r="AK96" s="119"/>
      <c r="AL96" s="119"/>
      <c r="AM96" s="119"/>
      <c r="AN96" s="120">
        <f>SUM(AG96,AT96)</f>
        <v>354530</v>
      </c>
      <c r="AO96" s="119"/>
      <c r="AP96" s="119"/>
      <c r="AQ96" s="121" t="s">
        <v>86</v>
      </c>
      <c r="AR96" s="122"/>
      <c r="AS96" s="128">
        <v>0</v>
      </c>
      <c r="AT96" s="129">
        <f>ROUND(SUM(AV96:AW96),1)</f>
        <v>61530</v>
      </c>
      <c r="AU96" s="130">
        <f>'177176-1.3 - Vedlejší a o...'!P122</f>
        <v>0</v>
      </c>
      <c r="AV96" s="129">
        <f>'177176-1.3 - Vedlejší a o...'!J35</f>
        <v>61530</v>
      </c>
      <c r="AW96" s="129">
        <f>'177176-1.3 - Vedlejší a o...'!J36</f>
        <v>0</v>
      </c>
      <c r="AX96" s="129">
        <f>'177176-1.3 - Vedlejší a o...'!J37</f>
        <v>0</v>
      </c>
      <c r="AY96" s="129">
        <f>'177176-1.3 - Vedlejší a o...'!J38</f>
        <v>0</v>
      </c>
      <c r="AZ96" s="129">
        <f>'177176-1.3 - Vedlejší a o...'!F35</f>
        <v>293000</v>
      </c>
      <c r="BA96" s="129">
        <f>'177176-1.3 - Vedlejší a o...'!F36</f>
        <v>0</v>
      </c>
      <c r="BB96" s="129">
        <f>'177176-1.3 - Vedlejší a o...'!F37</f>
        <v>0</v>
      </c>
      <c r="BC96" s="129">
        <f>'177176-1.3 - Vedlejší a o...'!F38</f>
        <v>0</v>
      </c>
      <c r="BD96" s="131">
        <f>'177176-1.3 - Vedlejší a o...'!F39</f>
        <v>0</v>
      </c>
      <c r="BE96" s="7"/>
      <c r="BT96" s="127" t="s">
        <v>8</v>
      </c>
      <c r="BV96" s="127" t="s">
        <v>81</v>
      </c>
      <c r="BW96" s="127" t="s">
        <v>91</v>
      </c>
      <c r="BX96" s="127" t="s">
        <v>5</v>
      </c>
      <c r="CL96" s="127" t="s">
        <v>1</v>
      </c>
      <c r="CM96" s="127" t="s">
        <v>88</v>
      </c>
    </row>
    <row r="97">
      <c r="B97" s="22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1"/>
    </row>
    <row r="98" s="2" customFormat="1" ht="30" customHeight="1">
      <c r="A98" s="35"/>
      <c r="B98" s="36"/>
      <c r="C98" s="103" t="s">
        <v>92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106">
        <v>0</v>
      </c>
      <c r="AH98" s="106"/>
      <c r="AI98" s="106"/>
      <c r="AJ98" s="106"/>
      <c r="AK98" s="106"/>
      <c r="AL98" s="106"/>
      <c r="AM98" s="106"/>
      <c r="AN98" s="106">
        <v>0</v>
      </c>
      <c r="AO98" s="106"/>
      <c r="AP98" s="106"/>
      <c r="AQ98" s="132"/>
      <c r="AR98" s="38"/>
      <c r="AS98" s="96" t="s">
        <v>93</v>
      </c>
      <c r="AT98" s="97" t="s">
        <v>94</v>
      </c>
      <c r="AU98" s="97" t="s">
        <v>43</v>
      </c>
      <c r="AV98" s="98" t="s">
        <v>66</v>
      </c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10.8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8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  <row r="100" s="2" customFormat="1" ht="30" customHeight="1">
      <c r="A100" s="35"/>
      <c r="B100" s="36"/>
      <c r="C100" s="133" t="s">
        <v>95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ROUND(AG94 + AG98, 0)</f>
        <v>6666354</v>
      </c>
      <c r="AH100" s="135"/>
      <c r="AI100" s="135"/>
      <c r="AJ100" s="135"/>
      <c r="AK100" s="135"/>
      <c r="AL100" s="135"/>
      <c r="AM100" s="135"/>
      <c r="AN100" s="135">
        <f>ROUND(AN94 + AN98, 0)</f>
        <v>8066288</v>
      </c>
      <c r="AO100" s="135"/>
      <c r="AP100" s="135"/>
      <c r="AQ100" s="134"/>
      <c r="AR100" s="38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</row>
    <row r="101" s="2" customFormat="1" ht="6.96" customHeight="1">
      <c r="A101" s="35"/>
      <c r="B101" s="62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38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</sheetData>
  <sheetProtection sheet="1" formatColumns="0" formatRows="0" objects="1" scenarios="1" spinCount="100000" saltValue="YULchNSYJ63mhumsYtELqZv4D9Vwrc4TXZprsBnexonWSBPJK3WvuZXlvWSOJF29yfHLgVbWHh0r2qcTsNWKJw==" hashValue="wKFXG3DtnKUIAIx6hV/skZLra4ElJ+HzFDnmk7bTvMgAhlpes3U+OkHfYHkGPJEU8iezCwOD/eabu+3tq5CSEg==" algorithmName="SHA-512" password="CC35"/>
  <mergeCells count="50">
    <mergeCell ref="K5:AO5"/>
    <mergeCell ref="K6:AO6"/>
    <mergeCell ref="E23:AN23"/>
    <mergeCell ref="AK26:AO26"/>
    <mergeCell ref="AK27:AO27"/>
    <mergeCell ref="AK29:AO29"/>
    <mergeCell ref="L31:P31"/>
    <mergeCell ref="W31:AE31"/>
    <mergeCell ref="AK31:AO31"/>
    <mergeCell ref="W32:AE32"/>
    <mergeCell ref="AK32:AO32"/>
    <mergeCell ref="L32:P32"/>
    <mergeCell ref="W33:AE33"/>
    <mergeCell ref="AK33:AO33"/>
    <mergeCell ref="L33:P33"/>
    <mergeCell ref="W34:AE34"/>
    <mergeCell ref="AK34:AO34"/>
    <mergeCell ref="L34:P34"/>
    <mergeCell ref="W35:AE35"/>
    <mergeCell ref="AK35:AO35"/>
    <mergeCell ref="L35:P35"/>
    <mergeCell ref="W36:AE36"/>
    <mergeCell ref="AK36:AO36"/>
    <mergeCell ref="L36:P36"/>
    <mergeCell ref="X38:AB38"/>
    <mergeCell ref="AK38:AO38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G98:AM98"/>
    <mergeCell ref="AN98:AP98"/>
    <mergeCell ref="AG100:AM100"/>
    <mergeCell ref="AN100:AP100"/>
    <mergeCell ref="AR2:BE2"/>
  </mergeCells>
  <hyperlinks>
    <hyperlink ref="A95" location="'177176-1.1 - SO 01 – Poná...'!C2" display="/"/>
    <hyperlink ref="A96" location="'177176-1.3 - Vedlejší a 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1"/>
      <c r="AT3" s="18" t="s">
        <v>88</v>
      </c>
    </row>
    <row r="4" s="1" customFormat="1" ht="24.96" customHeight="1">
      <c r="B4" s="21"/>
      <c r="D4" s="138" t="s">
        <v>96</v>
      </c>
      <c r="L4" s="21"/>
      <c r="M4" s="139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0" t="s">
        <v>15</v>
      </c>
      <c r="L6" s="21"/>
    </row>
    <row r="7" s="1" customFormat="1" ht="16.5" customHeight="1">
      <c r="B7" s="21"/>
      <c r="E7" s="141" t="str">
        <f>'Rekapitulace stavby'!K6</f>
        <v>Revitalizace Staré Ponávky - část 1</v>
      </c>
      <c r="F7" s="140"/>
      <c r="G7" s="140"/>
      <c r="H7" s="140"/>
      <c r="L7" s="21"/>
    </row>
    <row r="8" s="2" customFormat="1" ht="12" customHeight="1">
      <c r="A8" s="35"/>
      <c r="B8" s="38"/>
      <c r="C8" s="35"/>
      <c r="D8" s="140" t="s">
        <v>97</v>
      </c>
      <c r="E8" s="35"/>
      <c r="F8" s="35"/>
      <c r="G8" s="35"/>
      <c r="H8" s="35"/>
      <c r="I8" s="35"/>
      <c r="J8" s="35"/>
      <c r="K8" s="35"/>
      <c r="L8" s="59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8"/>
      <c r="C9" s="35"/>
      <c r="D9" s="35"/>
      <c r="E9" s="142" t="s">
        <v>98</v>
      </c>
      <c r="F9" s="35"/>
      <c r="G9" s="35"/>
      <c r="H9" s="35"/>
      <c r="I9" s="35"/>
      <c r="J9" s="35"/>
      <c r="K9" s="35"/>
      <c r="L9" s="59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9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8"/>
      <c r="C11" s="35"/>
      <c r="D11" s="140" t="s">
        <v>17</v>
      </c>
      <c r="E11" s="35"/>
      <c r="F11" s="143" t="s">
        <v>1</v>
      </c>
      <c r="G11" s="35"/>
      <c r="H11" s="35"/>
      <c r="I11" s="140" t="s">
        <v>18</v>
      </c>
      <c r="J11" s="143" t="s">
        <v>1</v>
      </c>
      <c r="K11" s="35"/>
      <c r="L11" s="59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8"/>
      <c r="C12" s="35"/>
      <c r="D12" s="140" t="s">
        <v>19</v>
      </c>
      <c r="E12" s="35"/>
      <c r="F12" s="143" t="s">
        <v>20</v>
      </c>
      <c r="G12" s="35"/>
      <c r="H12" s="35"/>
      <c r="I12" s="140" t="s">
        <v>21</v>
      </c>
      <c r="J12" s="144" t="str">
        <f>'Rekapitulace stavby'!AN8</f>
        <v>25. 9. 2018</v>
      </c>
      <c r="K12" s="35"/>
      <c r="L12" s="59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9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8"/>
      <c r="C14" s="35"/>
      <c r="D14" s="140" t="s">
        <v>23</v>
      </c>
      <c r="E14" s="35"/>
      <c r="F14" s="35"/>
      <c r="G14" s="35"/>
      <c r="H14" s="35"/>
      <c r="I14" s="140" t="s">
        <v>24</v>
      </c>
      <c r="J14" s="143" t="s">
        <v>25</v>
      </c>
      <c r="K14" s="35"/>
      <c r="L14" s="59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8"/>
      <c r="C15" s="35"/>
      <c r="D15" s="35"/>
      <c r="E15" s="143" t="s">
        <v>26</v>
      </c>
      <c r="F15" s="35"/>
      <c r="G15" s="35"/>
      <c r="H15" s="35"/>
      <c r="I15" s="140" t="s">
        <v>27</v>
      </c>
      <c r="J15" s="143" t="s">
        <v>1</v>
      </c>
      <c r="K15" s="35"/>
      <c r="L15" s="59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9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8"/>
      <c r="C17" s="35"/>
      <c r="D17" s="140" t="s">
        <v>28</v>
      </c>
      <c r="E17" s="35"/>
      <c r="F17" s="35"/>
      <c r="G17" s="35"/>
      <c r="H17" s="35"/>
      <c r="I17" s="140" t="s">
        <v>24</v>
      </c>
      <c r="J17" s="143" t="str">
        <f>'Rekapitulace stavby'!AN13</f>
        <v/>
      </c>
      <c r="K17" s="35"/>
      <c r="L17" s="59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8"/>
      <c r="C18" s="35"/>
      <c r="D18" s="35"/>
      <c r="E18" s="143" t="str">
        <f>'Rekapitulace stavby'!E14</f>
        <v xml:space="preserve"> </v>
      </c>
      <c r="F18" s="143"/>
      <c r="G18" s="143"/>
      <c r="H18" s="143"/>
      <c r="I18" s="140" t="s">
        <v>27</v>
      </c>
      <c r="J18" s="143" t="str">
        <f>'Rekapitulace stavby'!AN14</f>
        <v/>
      </c>
      <c r="K18" s="35"/>
      <c r="L18" s="59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8"/>
      <c r="C20" s="35"/>
      <c r="D20" s="140" t="s">
        <v>30</v>
      </c>
      <c r="E20" s="35"/>
      <c r="F20" s="35"/>
      <c r="G20" s="35"/>
      <c r="H20" s="35"/>
      <c r="I20" s="140" t="s">
        <v>24</v>
      </c>
      <c r="J20" s="143" t="s">
        <v>31</v>
      </c>
      <c r="K20" s="35"/>
      <c r="L20" s="59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8"/>
      <c r="C21" s="35"/>
      <c r="D21" s="35"/>
      <c r="E21" s="143" t="s">
        <v>32</v>
      </c>
      <c r="F21" s="35"/>
      <c r="G21" s="35"/>
      <c r="H21" s="35"/>
      <c r="I21" s="140" t="s">
        <v>27</v>
      </c>
      <c r="J21" s="143" t="s">
        <v>33</v>
      </c>
      <c r="K21" s="35"/>
      <c r="L21" s="59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9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8"/>
      <c r="C23" s="35"/>
      <c r="D23" s="140" t="s">
        <v>35</v>
      </c>
      <c r="E23" s="35"/>
      <c r="F23" s="35"/>
      <c r="G23" s="35"/>
      <c r="H23" s="35"/>
      <c r="I23" s="140" t="s">
        <v>24</v>
      </c>
      <c r="J23" s="143" t="str">
        <f>IF('Rekapitulace stavby'!AN19="","",'Rekapitulace stavby'!AN19)</f>
        <v/>
      </c>
      <c r="K23" s="35"/>
      <c r="L23" s="59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8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0" t="s">
        <v>27</v>
      </c>
      <c r="J24" s="143" t="str">
        <f>IF('Rekapitulace stavby'!AN20="","",'Rekapitulace stavby'!AN20)</f>
        <v/>
      </c>
      <c r="K24" s="35"/>
      <c r="L24" s="5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9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8"/>
      <c r="C26" s="35"/>
      <c r="D26" s="140" t="s">
        <v>36</v>
      </c>
      <c r="E26" s="35"/>
      <c r="F26" s="35"/>
      <c r="G26" s="35"/>
      <c r="H26" s="35"/>
      <c r="I26" s="35"/>
      <c r="J26" s="35"/>
      <c r="K26" s="35"/>
      <c r="L26" s="59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9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8"/>
      <c r="C29" s="35"/>
      <c r="D29" s="149"/>
      <c r="E29" s="149"/>
      <c r="F29" s="149"/>
      <c r="G29" s="149"/>
      <c r="H29" s="149"/>
      <c r="I29" s="149"/>
      <c r="J29" s="149"/>
      <c r="K29" s="149"/>
      <c r="L29" s="59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8"/>
      <c r="C30" s="35"/>
      <c r="D30" s="143" t="s">
        <v>99</v>
      </c>
      <c r="E30" s="35"/>
      <c r="F30" s="35"/>
      <c r="G30" s="35"/>
      <c r="H30" s="35"/>
      <c r="I30" s="35"/>
      <c r="J30" s="150">
        <f>J96</f>
        <v>6373354</v>
      </c>
      <c r="K30" s="35"/>
      <c r="L30" s="5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8"/>
      <c r="C31" s="35"/>
      <c r="D31" s="151" t="s">
        <v>100</v>
      </c>
      <c r="E31" s="35"/>
      <c r="F31" s="35"/>
      <c r="G31" s="35"/>
      <c r="H31" s="35"/>
      <c r="I31" s="35"/>
      <c r="J31" s="150">
        <f>J103</f>
        <v>0</v>
      </c>
      <c r="K31" s="35"/>
      <c r="L31" s="59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8"/>
      <c r="C32" s="35"/>
      <c r="D32" s="152" t="s">
        <v>39</v>
      </c>
      <c r="E32" s="35"/>
      <c r="F32" s="35"/>
      <c r="G32" s="35"/>
      <c r="H32" s="35"/>
      <c r="I32" s="35"/>
      <c r="J32" s="153">
        <f>ROUND(J30 + J31, 0)</f>
        <v>6373354</v>
      </c>
      <c r="K32" s="35"/>
      <c r="L32" s="59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8"/>
      <c r="C33" s="35"/>
      <c r="D33" s="149"/>
      <c r="E33" s="149"/>
      <c r="F33" s="149"/>
      <c r="G33" s="149"/>
      <c r="H33" s="149"/>
      <c r="I33" s="149"/>
      <c r="J33" s="149"/>
      <c r="K33" s="149"/>
      <c r="L33" s="59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8"/>
      <c r="C34" s="35"/>
      <c r="D34" s="35"/>
      <c r="E34" s="35"/>
      <c r="F34" s="154" t="s">
        <v>41</v>
      </c>
      <c r="G34" s="35"/>
      <c r="H34" s="35"/>
      <c r="I34" s="154" t="s">
        <v>40</v>
      </c>
      <c r="J34" s="154" t="s">
        <v>42</v>
      </c>
      <c r="K34" s="35"/>
      <c r="L34" s="59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8"/>
      <c r="C35" s="35"/>
      <c r="D35" s="155" t="s">
        <v>43</v>
      </c>
      <c r="E35" s="140" t="s">
        <v>44</v>
      </c>
      <c r="F35" s="156">
        <f>ROUND((SUM(BE103:BE104) + SUM(BE124:BE263)),  0)</f>
        <v>6373354</v>
      </c>
      <c r="G35" s="35"/>
      <c r="H35" s="35"/>
      <c r="I35" s="157">
        <v>0.20999999999999999</v>
      </c>
      <c r="J35" s="156">
        <f>ROUND(((SUM(BE103:BE104) + SUM(BE124:BE263))*I35),  0)</f>
        <v>1338404</v>
      </c>
      <c r="K35" s="35"/>
      <c r="L35" s="59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8"/>
      <c r="C36" s="35"/>
      <c r="D36" s="35"/>
      <c r="E36" s="140" t="s">
        <v>45</v>
      </c>
      <c r="F36" s="156">
        <f>ROUND((SUM(BF103:BF104) + SUM(BF124:BF263)),  0)</f>
        <v>0</v>
      </c>
      <c r="G36" s="35"/>
      <c r="H36" s="35"/>
      <c r="I36" s="157">
        <v>0.14999999999999999</v>
      </c>
      <c r="J36" s="156">
        <f>ROUND(((SUM(BF103:BF104) + SUM(BF124:BF263))*I36),  0)</f>
        <v>0</v>
      </c>
      <c r="K36" s="35"/>
      <c r="L36" s="5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8"/>
      <c r="C37" s="35"/>
      <c r="D37" s="35"/>
      <c r="E37" s="140" t="s">
        <v>46</v>
      </c>
      <c r="F37" s="156">
        <f>ROUND((SUM(BG103:BG104) + SUM(BG124:BG263)),  0)</f>
        <v>0</v>
      </c>
      <c r="G37" s="35"/>
      <c r="H37" s="35"/>
      <c r="I37" s="157">
        <v>0.20999999999999999</v>
      </c>
      <c r="J37" s="156">
        <f>0</f>
        <v>0</v>
      </c>
      <c r="K37" s="35"/>
      <c r="L37" s="5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8"/>
      <c r="C38" s="35"/>
      <c r="D38" s="35"/>
      <c r="E38" s="140" t="s">
        <v>47</v>
      </c>
      <c r="F38" s="156">
        <f>ROUND((SUM(BH103:BH104) + SUM(BH124:BH263)),  0)</f>
        <v>0</v>
      </c>
      <c r="G38" s="35"/>
      <c r="H38" s="35"/>
      <c r="I38" s="157">
        <v>0.14999999999999999</v>
      </c>
      <c r="J38" s="156">
        <f>0</f>
        <v>0</v>
      </c>
      <c r="K38" s="35"/>
      <c r="L38" s="59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8"/>
      <c r="C39" s="35"/>
      <c r="D39" s="35"/>
      <c r="E39" s="140" t="s">
        <v>48</v>
      </c>
      <c r="F39" s="156">
        <f>ROUND((SUM(BI103:BI104) + SUM(BI124:BI263)),  0)</f>
        <v>0</v>
      </c>
      <c r="G39" s="35"/>
      <c r="H39" s="35"/>
      <c r="I39" s="157">
        <v>0</v>
      </c>
      <c r="J39" s="156">
        <f>0</f>
        <v>0</v>
      </c>
      <c r="K39" s="35"/>
      <c r="L39" s="59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9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8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7711758</v>
      </c>
      <c r="K41" s="164"/>
      <c r="L41" s="59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9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5"/>
      <c r="B61" s="38"/>
      <c r="C61" s="35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59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5"/>
      <c r="B65" s="38"/>
      <c r="C65" s="35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59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5"/>
      <c r="B76" s="38"/>
      <c r="C76" s="35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59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9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9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9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6" t="str">
        <f>E7</f>
        <v>Revitalizace Staré Ponávky - část 1</v>
      </c>
      <c r="F85" s="30"/>
      <c r="G85" s="30"/>
      <c r="H85" s="30"/>
      <c r="I85" s="37"/>
      <c r="J85" s="37"/>
      <c r="K85" s="37"/>
      <c r="L85" s="59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37"/>
      <c r="J86" s="37"/>
      <c r="K86" s="37"/>
      <c r="L86" s="59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2" t="str">
        <f>E9</f>
        <v>177176-1.1 - SO 01 – Ponávka v km 0,048 – 0,399</v>
      </c>
      <c r="F87" s="37"/>
      <c r="G87" s="37"/>
      <c r="H87" s="37"/>
      <c r="I87" s="37"/>
      <c r="J87" s="37"/>
      <c r="K87" s="37"/>
      <c r="L87" s="59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30" t="s">
        <v>19</v>
      </c>
      <c r="D89" s="37"/>
      <c r="E89" s="37"/>
      <c r="F89" s="27" t="str">
        <f>F12</f>
        <v>Brno-Komárov</v>
      </c>
      <c r="G89" s="37"/>
      <c r="H89" s="37"/>
      <c r="I89" s="30" t="s">
        <v>21</v>
      </c>
      <c r="J89" s="75" t="str">
        <f>IF(J12="","",J12)</f>
        <v>25. 9. 2018</v>
      </c>
      <c r="K89" s="37"/>
      <c r="L89" s="59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30" t="s">
        <v>23</v>
      </c>
      <c r="D91" s="37"/>
      <c r="E91" s="37"/>
      <c r="F91" s="27" t="str">
        <f>E15</f>
        <v>Statutární město Brno</v>
      </c>
      <c r="G91" s="37"/>
      <c r="H91" s="37"/>
      <c r="I91" s="30" t="s">
        <v>30</v>
      </c>
      <c r="J91" s="31" t="str">
        <f>E21</f>
        <v>GEOtest, a.s.</v>
      </c>
      <c r="K91" s="37"/>
      <c r="L91" s="59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30" t="s">
        <v>28</v>
      </c>
      <c r="D92" s="37"/>
      <c r="E92" s="37"/>
      <c r="F92" s="27" t="str">
        <f>IF(E18="","",E18)</f>
        <v xml:space="preserve"> </v>
      </c>
      <c r="G92" s="37"/>
      <c r="H92" s="37"/>
      <c r="I92" s="30" t="s">
        <v>35</v>
      </c>
      <c r="J92" s="31" t="str">
        <f>E24</f>
        <v xml:space="preserve"> </v>
      </c>
      <c r="K92" s="37"/>
      <c r="L92" s="59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7" t="s">
        <v>102</v>
      </c>
      <c r="D94" s="134"/>
      <c r="E94" s="134"/>
      <c r="F94" s="134"/>
      <c r="G94" s="134"/>
      <c r="H94" s="134"/>
      <c r="I94" s="134"/>
      <c r="J94" s="178" t="s">
        <v>103</v>
      </c>
      <c r="K94" s="134"/>
      <c r="L94" s="59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9" t="s">
        <v>104</v>
      </c>
      <c r="D96" s="37"/>
      <c r="E96" s="37"/>
      <c r="F96" s="37"/>
      <c r="G96" s="37"/>
      <c r="H96" s="37"/>
      <c r="I96" s="37"/>
      <c r="J96" s="106">
        <f>J124</f>
        <v>6373354</v>
      </c>
      <c r="K96" s="37"/>
      <c r="L96" s="59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="9" customFormat="1" ht="24.96" customHeight="1">
      <c r="A97" s="9"/>
      <c r="B97" s="180"/>
      <c r="C97" s="181"/>
      <c r="D97" s="182" t="s">
        <v>106</v>
      </c>
      <c r="E97" s="183"/>
      <c r="F97" s="183"/>
      <c r="G97" s="183"/>
      <c r="H97" s="183"/>
      <c r="I97" s="183"/>
      <c r="J97" s="184">
        <f>J125</f>
        <v>6373354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107</v>
      </c>
      <c r="E98" s="189"/>
      <c r="F98" s="189"/>
      <c r="G98" s="189"/>
      <c r="H98" s="189"/>
      <c r="I98" s="189"/>
      <c r="J98" s="190">
        <f>J126</f>
        <v>2426168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108</v>
      </c>
      <c r="E99" s="189"/>
      <c r="F99" s="189"/>
      <c r="G99" s="189"/>
      <c r="H99" s="189"/>
      <c r="I99" s="189"/>
      <c r="J99" s="190">
        <f>J224</f>
        <v>2704493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109</v>
      </c>
      <c r="E100" s="189"/>
      <c r="F100" s="189"/>
      <c r="G100" s="189"/>
      <c r="H100" s="189"/>
      <c r="I100" s="189"/>
      <c r="J100" s="190">
        <f>J260</f>
        <v>1242693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59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6.96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9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9.28" customHeight="1">
      <c r="A103" s="35"/>
      <c r="B103" s="36"/>
      <c r="C103" s="179" t="s">
        <v>110</v>
      </c>
      <c r="D103" s="37"/>
      <c r="E103" s="37"/>
      <c r="F103" s="37"/>
      <c r="G103" s="37"/>
      <c r="H103" s="37"/>
      <c r="I103" s="37"/>
      <c r="J103" s="192">
        <v>0</v>
      </c>
      <c r="K103" s="37"/>
      <c r="L103" s="59"/>
      <c r="N103" s="193" t="s">
        <v>43</v>
      </c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18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59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29.28" customHeight="1">
      <c r="A105" s="35"/>
      <c r="B105" s="36"/>
      <c r="C105" s="133" t="s">
        <v>95</v>
      </c>
      <c r="D105" s="134"/>
      <c r="E105" s="134"/>
      <c r="F105" s="134"/>
      <c r="G105" s="134"/>
      <c r="H105" s="134"/>
      <c r="I105" s="134"/>
      <c r="J105" s="135">
        <f>ROUND(J96+J103,0)</f>
        <v>6373354</v>
      </c>
      <c r="K105" s="134"/>
      <c r="L105" s="59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59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4"/>
      <c r="C110" s="65"/>
      <c r="D110" s="65"/>
      <c r="E110" s="65"/>
      <c r="F110" s="65"/>
      <c r="G110" s="65"/>
      <c r="H110" s="65"/>
      <c r="I110" s="65"/>
      <c r="J110" s="65"/>
      <c r="K110" s="65"/>
      <c r="L110" s="59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4" t="s">
        <v>111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59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30" t="s">
        <v>15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76" t="str">
        <f>E7</f>
        <v>Revitalizace Staré Ponávky - část 1</v>
      </c>
      <c r="F114" s="30"/>
      <c r="G114" s="30"/>
      <c r="H114" s="30"/>
      <c r="I114" s="37"/>
      <c r="J114" s="37"/>
      <c r="K114" s="37"/>
      <c r="L114" s="59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30" t="s">
        <v>97</v>
      </c>
      <c r="D115" s="37"/>
      <c r="E115" s="37"/>
      <c r="F115" s="37"/>
      <c r="G115" s="37"/>
      <c r="H115" s="37"/>
      <c r="I115" s="37"/>
      <c r="J115" s="37"/>
      <c r="K115" s="37"/>
      <c r="L115" s="59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2" t="str">
        <f>E9</f>
        <v>177176-1.1 - SO 01 – Ponávka v km 0,048 – 0,399</v>
      </c>
      <c r="F116" s="37"/>
      <c r="G116" s="37"/>
      <c r="H116" s="37"/>
      <c r="I116" s="37"/>
      <c r="J116" s="37"/>
      <c r="K116" s="37"/>
      <c r="L116" s="59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30" t="s">
        <v>19</v>
      </c>
      <c r="D118" s="37"/>
      <c r="E118" s="37"/>
      <c r="F118" s="27" t="str">
        <f>F12</f>
        <v>Brno-Komárov</v>
      </c>
      <c r="G118" s="37"/>
      <c r="H118" s="37"/>
      <c r="I118" s="30" t="s">
        <v>21</v>
      </c>
      <c r="J118" s="75" t="str">
        <f>IF(J12="","",J12)</f>
        <v>25. 9. 2018</v>
      </c>
      <c r="K118" s="37"/>
      <c r="L118" s="59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59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30" t="s">
        <v>23</v>
      </c>
      <c r="D120" s="37"/>
      <c r="E120" s="37"/>
      <c r="F120" s="27" t="str">
        <f>E15</f>
        <v>Statutární město Brno</v>
      </c>
      <c r="G120" s="37"/>
      <c r="H120" s="37"/>
      <c r="I120" s="30" t="s">
        <v>30</v>
      </c>
      <c r="J120" s="31" t="str">
        <f>E21</f>
        <v>GEOtest, a.s.</v>
      </c>
      <c r="K120" s="37"/>
      <c r="L120" s="59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30" t="s">
        <v>28</v>
      </c>
      <c r="D121" s="37"/>
      <c r="E121" s="37"/>
      <c r="F121" s="27" t="str">
        <f>IF(E18="","",E18)</f>
        <v xml:space="preserve"> </v>
      </c>
      <c r="G121" s="37"/>
      <c r="H121" s="37"/>
      <c r="I121" s="30" t="s">
        <v>35</v>
      </c>
      <c r="J121" s="31" t="str">
        <f>E24</f>
        <v xml:space="preserve"> </v>
      </c>
      <c r="K121" s="37"/>
      <c r="L121" s="59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59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94"/>
      <c r="B123" s="195"/>
      <c r="C123" s="196" t="s">
        <v>112</v>
      </c>
      <c r="D123" s="197" t="s">
        <v>64</v>
      </c>
      <c r="E123" s="197" t="s">
        <v>60</v>
      </c>
      <c r="F123" s="197" t="s">
        <v>61</v>
      </c>
      <c r="G123" s="197" t="s">
        <v>113</v>
      </c>
      <c r="H123" s="197" t="s">
        <v>114</v>
      </c>
      <c r="I123" s="197" t="s">
        <v>115</v>
      </c>
      <c r="J123" s="198" t="s">
        <v>103</v>
      </c>
      <c r="K123" s="199" t="s">
        <v>116</v>
      </c>
      <c r="L123" s="200"/>
      <c r="M123" s="96" t="s">
        <v>1</v>
      </c>
      <c r="N123" s="97" t="s">
        <v>43</v>
      </c>
      <c r="O123" s="97" t="s">
        <v>117</v>
      </c>
      <c r="P123" s="97" t="s">
        <v>118</v>
      </c>
      <c r="Q123" s="97" t="s">
        <v>119</v>
      </c>
      <c r="R123" s="97" t="s">
        <v>120</v>
      </c>
      <c r="S123" s="97" t="s">
        <v>121</v>
      </c>
      <c r="T123" s="98" t="s">
        <v>122</v>
      </c>
      <c r="U123" s="194"/>
      <c r="V123" s="194"/>
      <c r="W123" s="194"/>
      <c r="X123" s="194"/>
      <c r="Y123" s="194"/>
      <c r="Z123" s="194"/>
      <c r="AA123" s="194"/>
      <c r="AB123" s="194"/>
      <c r="AC123" s="194"/>
      <c r="AD123" s="194"/>
      <c r="AE123" s="194"/>
    </row>
    <row r="124" s="2" customFormat="1" ht="22.8" customHeight="1">
      <c r="A124" s="35"/>
      <c r="B124" s="36"/>
      <c r="C124" s="103" t="s">
        <v>123</v>
      </c>
      <c r="D124" s="37"/>
      <c r="E124" s="37"/>
      <c r="F124" s="37"/>
      <c r="G124" s="37"/>
      <c r="H124" s="37"/>
      <c r="I124" s="37"/>
      <c r="J124" s="201">
        <f>BK124</f>
        <v>6373354</v>
      </c>
      <c r="K124" s="37"/>
      <c r="L124" s="38"/>
      <c r="M124" s="99"/>
      <c r="N124" s="202"/>
      <c r="O124" s="100"/>
      <c r="P124" s="203">
        <f>P125</f>
        <v>6148.9389300000003</v>
      </c>
      <c r="Q124" s="100"/>
      <c r="R124" s="203">
        <f>R125</f>
        <v>2621.7076809999999</v>
      </c>
      <c r="S124" s="100"/>
      <c r="T124" s="204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78</v>
      </c>
      <c r="AU124" s="18" t="s">
        <v>105</v>
      </c>
      <c r="BK124" s="205">
        <f>BK125</f>
        <v>6373354</v>
      </c>
    </row>
    <row r="125" s="12" customFormat="1" ht="25.92" customHeight="1">
      <c r="A125" s="12"/>
      <c r="B125" s="206"/>
      <c r="C125" s="207"/>
      <c r="D125" s="208" t="s">
        <v>78</v>
      </c>
      <c r="E125" s="209" t="s">
        <v>124</v>
      </c>
      <c r="F125" s="209" t="s">
        <v>125</v>
      </c>
      <c r="G125" s="207"/>
      <c r="H125" s="207"/>
      <c r="I125" s="207"/>
      <c r="J125" s="210">
        <f>BK125</f>
        <v>6373354</v>
      </c>
      <c r="K125" s="207"/>
      <c r="L125" s="211"/>
      <c r="M125" s="212"/>
      <c r="N125" s="213"/>
      <c r="O125" s="213"/>
      <c r="P125" s="214">
        <f>P126+P224+P260</f>
        <v>6148.9389300000003</v>
      </c>
      <c r="Q125" s="213"/>
      <c r="R125" s="214">
        <f>R126+R224+R260</f>
        <v>2621.7076809999999</v>
      </c>
      <c r="S125" s="213"/>
      <c r="T125" s="215">
        <f>T126+T224+T260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6" t="s">
        <v>8</v>
      </c>
      <c r="AT125" s="217" t="s">
        <v>78</v>
      </c>
      <c r="AU125" s="217" t="s">
        <v>79</v>
      </c>
      <c r="AY125" s="216" t="s">
        <v>126</v>
      </c>
      <c r="BK125" s="218">
        <f>BK126+BK224+BK260</f>
        <v>6373354</v>
      </c>
    </row>
    <row r="126" s="12" customFormat="1" ht="22.8" customHeight="1">
      <c r="A126" s="12"/>
      <c r="B126" s="206"/>
      <c r="C126" s="207"/>
      <c r="D126" s="208" t="s">
        <v>78</v>
      </c>
      <c r="E126" s="219" t="s">
        <v>8</v>
      </c>
      <c r="F126" s="219" t="s">
        <v>127</v>
      </c>
      <c r="G126" s="207"/>
      <c r="H126" s="207"/>
      <c r="I126" s="207"/>
      <c r="J126" s="220">
        <f>BK126</f>
        <v>2426168</v>
      </c>
      <c r="K126" s="207"/>
      <c r="L126" s="211"/>
      <c r="M126" s="212"/>
      <c r="N126" s="213"/>
      <c r="O126" s="213"/>
      <c r="P126" s="214">
        <f>SUM(P127:P223)</f>
        <v>1533.8074200000001</v>
      </c>
      <c r="Q126" s="213"/>
      <c r="R126" s="214">
        <f>SUM(R127:R223)</f>
        <v>5.8429200000000012</v>
      </c>
      <c r="S126" s="213"/>
      <c r="T126" s="215">
        <f>SUM(T127:T223)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6" t="s">
        <v>8</v>
      </c>
      <c r="AT126" s="217" t="s">
        <v>78</v>
      </c>
      <c r="AU126" s="217" t="s">
        <v>8</v>
      </c>
      <c r="AY126" s="216" t="s">
        <v>126</v>
      </c>
      <c r="BK126" s="218">
        <f>SUM(BK127:BK223)</f>
        <v>2426168</v>
      </c>
    </row>
    <row r="127" s="2" customFormat="1" ht="16.5" customHeight="1">
      <c r="A127" s="35"/>
      <c r="B127" s="36"/>
      <c r="C127" s="221" t="s">
        <v>8</v>
      </c>
      <c r="D127" s="221" t="s">
        <v>128</v>
      </c>
      <c r="E127" s="222" t="s">
        <v>129</v>
      </c>
      <c r="F127" s="223" t="s">
        <v>130</v>
      </c>
      <c r="G127" s="224" t="s">
        <v>131</v>
      </c>
      <c r="H127" s="225">
        <v>13.27</v>
      </c>
      <c r="I127" s="225">
        <v>352</v>
      </c>
      <c r="J127" s="225">
        <f>ROUND(I127*H127,0)</f>
        <v>4671</v>
      </c>
      <c r="K127" s="226"/>
      <c r="L127" s="38"/>
      <c r="M127" s="227" t="s">
        <v>1</v>
      </c>
      <c r="N127" s="228" t="s">
        <v>44</v>
      </c>
      <c r="O127" s="229">
        <v>58.444000000000003</v>
      </c>
      <c r="P127" s="229">
        <f>O127*H127</f>
        <v>775.55187999999998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1" t="s">
        <v>132</v>
      </c>
      <c r="AT127" s="231" t="s">
        <v>128</v>
      </c>
      <c r="AU127" s="231" t="s">
        <v>88</v>
      </c>
      <c r="AY127" s="18" t="s">
        <v>126</v>
      </c>
      <c r="BE127" s="232">
        <f>IF(N127="základní",J127,0)</f>
        <v>4671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</v>
      </c>
      <c r="BK127" s="232">
        <f>ROUND(I127*H127,0)</f>
        <v>4671</v>
      </c>
      <c r="BL127" s="18" t="s">
        <v>132</v>
      </c>
      <c r="BM127" s="231" t="s">
        <v>133</v>
      </c>
    </row>
    <row r="128" s="2" customFormat="1">
      <c r="A128" s="35"/>
      <c r="B128" s="36"/>
      <c r="C128" s="37"/>
      <c r="D128" s="233" t="s">
        <v>134</v>
      </c>
      <c r="E128" s="37"/>
      <c r="F128" s="234" t="s">
        <v>135</v>
      </c>
      <c r="G128" s="37"/>
      <c r="H128" s="37"/>
      <c r="I128" s="37"/>
      <c r="J128" s="37"/>
      <c r="K128" s="37"/>
      <c r="L128" s="38"/>
      <c r="M128" s="235"/>
      <c r="N128" s="236"/>
      <c r="O128" s="87"/>
      <c r="P128" s="87"/>
      <c r="Q128" s="87"/>
      <c r="R128" s="87"/>
      <c r="S128" s="87"/>
      <c r="T128" s="88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134</v>
      </c>
      <c r="AU128" s="18" t="s">
        <v>88</v>
      </c>
    </row>
    <row r="129" s="13" customFormat="1">
      <c r="A129" s="13"/>
      <c r="B129" s="237"/>
      <c r="C129" s="238"/>
      <c r="D129" s="233" t="s">
        <v>136</v>
      </c>
      <c r="E129" s="239" t="s">
        <v>1</v>
      </c>
      <c r="F129" s="240" t="s">
        <v>137</v>
      </c>
      <c r="G129" s="238"/>
      <c r="H129" s="241">
        <v>13.27</v>
      </c>
      <c r="I129" s="238"/>
      <c r="J129" s="238"/>
      <c r="K129" s="238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136</v>
      </c>
      <c r="AU129" s="246" t="s">
        <v>88</v>
      </c>
      <c r="AV129" s="13" t="s">
        <v>88</v>
      </c>
      <c r="AW129" s="13" t="s">
        <v>34</v>
      </c>
      <c r="AX129" s="13" t="s">
        <v>8</v>
      </c>
      <c r="AY129" s="246" t="s">
        <v>126</v>
      </c>
    </row>
    <row r="130" s="2" customFormat="1" ht="16.5" customHeight="1">
      <c r="A130" s="35"/>
      <c r="B130" s="36"/>
      <c r="C130" s="221" t="s">
        <v>88</v>
      </c>
      <c r="D130" s="221" t="s">
        <v>128</v>
      </c>
      <c r="E130" s="222" t="s">
        <v>138</v>
      </c>
      <c r="F130" s="223" t="s">
        <v>139</v>
      </c>
      <c r="G130" s="224" t="s">
        <v>140</v>
      </c>
      <c r="H130" s="225">
        <v>4914</v>
      </c>
      <c r="I130" s="225">
        <v>2.5</v>
      </c>
      <c r="J130" s="225">
        <f>ROUND(I130*H130,0)</f>
        <v>12285</v>
      </c>
      <c r="K130" s="226"/>
      <c r="L130" s="38"/>
      <c r="M130" s="227" t="s">
        <v>1</v>
      </c>
      <c r="N130" s="228" t="s">
        <v>44</v>
      </c>
      <c r="O130" s="229">
        <v>0.002</v>
      </c>
      <c r="P130" s="229">
        <f>O130*H130</f>
        <v>9.8279999999999994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1" t="s">
        <v>132</v>
      </c>
      <c r="AT130" s="231" t="s">
        <v>128</v>
      </c>
      <c r="AU130" s="231" t="s">
        <v>88</v>
      </c>
      <c r="AY130" s="18" t="s">
        <v>126</v>
      </c>
      <c r="BE130" s="232">
        <f>IF(N130="základní",J130,0)</f>
        <v>12285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</v>
      </c>
      <c r="BK130" s="232">
        <f>ROUND(I130*H130,0)</f>
        <v>12285</v>
      </c>
      <c r="BL130" s="18" t="s">
        <v>132</v>
      </c>
      <c r="BM130" s="231" t="s">
        <v>141</v>
      </c>
    </row>
    <row r="131" s="13" customFormat="1">
      <c r="A131" s="13"/>
      <c r="B131" s="237"/>
      <c r="C131" s="238"/>
      <c r="D131" s="233" t="s">
        <v>136</v>
      </c>
      <c r="E131" s="239" t="s">
        <v>1</v>
      </c>
      <c r="F131" s="240" t="s">
        <v>142</v>
      </c>
      <c r="G131" s="238"/>
      <c r="H131" s="241">
        <v>4914</v>
      </c>
      <c r="I131" s="238"/>
      <c r="J131" s="238"/>
      <c r="K131" s="238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136</v>
      </c>
      <c r="AU131" s="246" t="s">
        <v>88</v>
      </c>
      <c r="AV131" s="13" t="s">
        <v>88</v>
      </c>
      <c r="AW131" s="13" t="s">
        <v>34</v>
      </c>
      <c r="AX131" s="13" t="s">
        <v>8</v>
      </c>
      <c r="AY131" s="246" t="s">
        <v>126</v>
      </c>
    </row>
    <row r="132" s="2" customFormat="1" ht="33" customHeight="1">
      <c r="A132" s="35"/>
      <c r="B132" s="36"/>
      <c r="C132" s="221" t="s">
        <v>143</v>
      </c>
      <c r="D132" s="221" t="s">
        <v>128</v>
      </c>
      <c r="E132" s="222" t="s">
        <v>144</v>
      </c>
      <c r="F132" s="223" t="s">
        <v>145</v>
      </c>
      <c r="G132" s="224" t="s">
        <v>140</v>
      </c>
      <c r="H132" s="225">
        <v>2281.5</v>
      </c>
      <c r="I132" s="225">
        <v>10.699999999999999</v>
      </c>
      <c r="J132" s="225">
        <f>ROUND(I132*H132,0)</f>
        <v>24412</v>
      </c>
      <c r="K132" s="226"/>
      <c r="L132" s="38"/>
      <c r="M132" s="227" t="s">
        <v>1</v>
      </c>
      <c r="N132" s="228" t="s">
        <v>44</v>
      </c>
      <c r="O132" s="229">
        <v>0.032000000000000001</v>
      </c>
      <c r="P132" s="229">
        <f>O132*H132</f>
        <v>73.007999999999996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1" t="s">
        <v>132</v>
      </c>
      <c r="AT132" s="231" t="s">
        <v>128</v>
      </c>
      <c r="AU132" s="231" t="s">
        <v>88</v>
      </c>
      <c r="AY132" s="18" t="s">
        <v>126</v>
      </c>
      <c r="BE132" s="232">
        <f>IF(N132="základní",J132,0)</f>
        <v>24412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</v>
      </c>
      <c r="BK132" s="232">
        <f>ROUND(I132*H132,0)</f>
        <v>24412</v>
      </c>
      <c r="BL132" s="18" t="s">
        <v>132</v>
      </c>
      <c r="BM132" s="231" t="s">
        <v>146</v>
      </c>
    </row>
    <row r="133" s="13" customFormat="1">
      <c r="A133" s="13"/>
      <c r="B133" s="237"/>
      <c r="C133" s="238"/>
      <c r="D133" s="233" t="s">
        <v>136</v>
      </c>
      <c r="E133" s="239" t="s">
        <v>1</v>
      </c>
      <c r="F133" s="240" t="s">
        <v>147</v>
      </c>
      <c r="G133" s="238"/>
      <c r="H133" s="241">
        <v>2281.5</v>
      </c>
      <c r="I133" s="238"/>
      <c r="J133" s="238"/>
      <c r="K133" s="238"/>
      <c r="L133" s="242"/>
      <c r="M133" s="243"/>
      <c r="N133" s="244"/>
      <c r="O133" s="244"/>
      <c r="P133" s="244"/>
      <c r="Q133" s="244"/>
      <c r="R133" s="244"/>
      <c r="S133" s="244"/>
      <c r="T133" s="24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6" t="s">
        <v>136</v>
      </c>
      <c r="AU133" s="246" t="s">
        <v>88</v>
      </c>
      <c r="AV133" s="13" t="s">
        <v>88</v>
      </c>
      <c r="AW133" s="13" t="s">
        <v>34</v>
      </c>
      <c r="AX133" s="13" t="s">
        <v>8</v>
      </c>
      <c r="AY133" s="246" t="s">
        <v>126</v>
      </c>
    </row>
    <row r="134" s="2" customFormat="1" ht="16.5" customHeight="1">
      <c r="A134" s="35"/>
      <c r="B134" s="36"/>
      <c r="C134" s="221" t="s">
        <v>132</v>
      </c>
      <c r="D134" s="221" t="s">
        <v>128</v>
      </c>
      <c r="E134" s="222" t="s">
        <v>148</v>
      </c>
      <c r="F134" s="223" t="s">
        <v>149</v>
      </c>
      <c r="G134" s="224" t="s">
        <v>150</v>
      </c>
      <c r="H134" s="225">
        <v>11.41</v>
      </c>
      <c r="I134" s="225">
        <v>106</v>
      </c>
      <c r="J134" s="225">
        <f>ROUND(I134*H134,0)</f>
        <v>1209</v>
      </c>
      <c r="K134" s="226"/>
      <c r="L134" s="38"/>
      <c r="M134" s="227" t="s">
        <v>1</v>
      </c>
      <c r="N134" s="228" t="s">
        <v>44</v>
      </c>
      <c r="O134" s="229">
        <v>0.27000000000000002</v>
      </c>
      <c r="P134" s="229">
        <f>O134*H134</f>
        <v>3.0807000000000002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1" t="s">
        <v>132</v>
      </c>
      <c r="AT134" s="231" t="s">
        <v>128</v>
      </c>
      <c r="AU134" s="231" t="s">
        <v>88</v>
      </c>
      <c r="AY134" s="18" t="s">
        <v>126</v>
      </c>
      <c r="BE134" s="232">
        <f>IF(N134="základní",J134,0)</f>
        <v>1209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</v>
      </c>
      <c r="BK134" s="232">
        <f>ROUND(I134*H134,0)</f>
        <v>1209</v>
      </c>
      <c r="BL134" s="18" t="s">
        <v>132</v>
      </c>
      <c r="BM134" s="231" t="s">
        <v>151</v>
      </c>
    </row>
    <row r="135" s="13" customFormat="1">
      <c r="A135" s="13"/>
      <c r="B135" s="237"/>
      <c r="C135" s="238"/>
      <c r="D135" s="233" t="s">
        <v>136</v>
      </c>
      <c r="E135" s="239" t="s">
        <v>1</v>
      </c>
      <c r="F135" s="240" t="s">
        <v>152</v>
      </c>
      <c r="G135" s="238"/>
      <c r="H135" s="241">
        <v>11.41</v>
      </c>
      <c r="I135" s="238"/>
      <c r="J135" s="238"/>
      <c r="K135" s="238"/>
      <c r="L135" s="242"/>
      <c r="M135" s="243"/>
      <c r="N135" s="244"/>
      <c r="O135" s="244"/>
      <c r="P135" s="244"/>
      <c r="Q135" s="244"/>
      <c r="R135" s="244"/>
      <c r="S135" s="244"/>
      <c r="T135" s="24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6" t="s">
        <v>136</v>
      </c>
      <c r="AU135" s="246" t="s">
        <v>88</v>
      </c>
      <c r="AV135" s="13" t="s">
        <v>88</v>
      </c>
      <c r="AW135" s="13" t="s">
        <v>34</v>
      </c>
      <c r="AX135" s="13" t="s">
        <v>8</v>
      </c>
      <c r="AY135" s="246" t="s">
        <v>126</v>
      </c>
    </row>
    <row r="136" s="2" customFormat="1" ht="21.75" customHeight="1">
      <c r="A136" s="35"/>
      <c r="B136" s="36"/>
      <c r="C136" s="221" t="s">
        <v>153</v>
      </c>
      <c r="D136" s="221" t="s">
        <v>128</v>
      </c>
      <c r="E136" s="222" t="s">
        <v>154</v>
      </c>
      <c r="F136" s="223" t="s">
        <v>155</v>
      </c>
      <c r="G136" s="224" t="s">
        <v>156</v>
      </c>
      <c r="H136" s="225">
        <v>1</v>
      </c>
      <c r="I136" s="225">
        <v>40000</v>
      </c>
      <c r="J136" s="225">
        <f>ROUND(I136*H136,0)</f>
        <v>40000</v>
      </c>
      <c r="K136" s="226"/>
      <c r="L136" s="38"/>
      <c r="M136" s="227" t="s">
        <v>1</v>
      </c>
      <c r="N136" s="228" t="s">
        <v>44</v>
      </c>
      <c r="O136" s="229">
        <v>0</v>
      </c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1" t="s">
        <v>132</v>
      </c>
      <c r="AT136" s="231" t="s">
        <v>128</v>
      </c>
      <c r="AU136" s="231" t="s">
        <v>88</v>
      </c>
      <c r="AY136" s="18" t="s">
        <v>126</v>
      </c>
      <c r="BE136" s="232">
        <f>IF(N136="základní",J136,0)</f>
        <v>40000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</v>
      </c>
      <c r="BK136" s="232">
        <f>ROUND(I136*H136,0)</f>
        <v>40000</v>
      </c>
      <c r="BL136" s="18" t="s">
        <v>132</v>
      </c>
      <c r="BM136" s="231" t="s">
        <v>157</v>
      </c>
    </row>
    <row r="137" s="2" customFormat="1">
      <c r="A137" s="35"/>
      <c r="B137" s="36"/>
      <c r="C137" s="37"/>
      <c r="D137" s="233" t="s">
        <v>134</v>
      </c>
      <c r="E137" s="37"/>
      <c r="F137" s="234" t="s">
        <v>158</v>
      </c>
      <c r="G137" s="37"/>
      <c r="H137" s="37"/>
      <c r="I137" s="37"/>
      <c r="J137" s="37"/>
      <c r="K137" s="37"/>
      <c r="L137" s="38"/>
      <c r="M137" s="235"/>
      <c r="N137" s="236"/>
      <c r="O137" s="87"/>
      <c r="P137" s="87"/>
      <c r="Q137" s="87"/>
      <c r="R137" s="87"/>
      <c r="S137" s="87"/>
      <c r="T137" s="88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T137" s="18" t="s">
        <v>134</v>
      </c>
      <c r="AU137" s="18" t="s">
        <v>88</v>
      </c>
    </row>
    <row r="138" s="2" customFormat="1" ht="21.75" customHeight="1">
      <c r="A138" s="35"/>
      <c r="B138" s="36"/>
      <c r="C138" s="221" t="s">
        <v>159</v>
      </c>
      <c r="D138" s="221" t="s">
        <v>128</v>
      </c>
      <c r="E138" s="222" t="s">
        <v>160</v>
      </c>
      <c r="F138" s="223" t="s">
        <v>161</v>
      </c>
      <c r="G138" s="224" t="s">
        <v>162</v>
      </c>
      <c r="H138" s="225">
        <v>176.38</v>
      </c>
      <c r="I138" s="225">
        <v>149</v>
      </c>
      <c r="J138" s="225">
        <f>ROUND(I138*H138,0)</f>
        <v>26281</v>
      </c>
      <c r="K138" s="226"/>
      <c r="L138" s="38"/>
      <c r="M138" s="227" t="s">
        <v>1</v>
      </c>
      <c r="N138" s="228" t="s">
        <v>44</v>
      </c>
      <c r="O138" s="229">
        <v>0.246</v>
      </c>
      <c r="P138" s="229">
        <f>O138*H138</f>
        <v>43.389479999999999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31" t="s">
        <v>132</v>
      </c>
      <c r="AT138" s="231" t="s">
        <v>128</v>
      </c>
      <c r="AU138" s="231" t="s">
        <v>88</v>
      </c>
      <c r="AY138" s="18" t="s">
        <v>126</v>
      </c>
      <c r="BE138" s="232">
        <f>IF(N138="základní",J138,0)</f>
        <v>26281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</v>
      </c>
      <c r="BK138" s="232">
        <f>ROUND(I138*H138,0)</f>
        <v>26281</v>
      </c>
      <c r="BL138" s="18" t="s">
        <v>132</v>
      </c>
      <c r="BM138" s="231" t="s">
        <v>163</v>
      </c>
    </row>
    <row r="139" s="14" customFormat="1">
      <c r="A139" s="14"/>
      <c r="B139" s="247"/>
      <c r="C139" s="248"/>
      <c r="D139" s="233" t="s">
        <v>136</v>
      </c>
      <c r="E139" s="249" t="s">
        <v>1</v>
      </c>
      <c r="F139" s="250" t="s">
        <v>164</v>
      </c>
      <c r="G139" s="248"/>
      <c r="H139" s="249" t="s">
        <v>1</v>
      </c>
      <c r="I139" s="248"/>
      <c r="J139" s="248"/>
      <c r="K139" s="248"/>
      <c r="L139" s="251"/>
      <c r="M139" s="252"/>
      <c r="N139" s="253"/>
      <c r="O139" s="253"/>
      <c r="P139" s="253"/>
      <c r="Q139" s="253"/>
      <c r="R139" s="253"/>
      <c r="S139" s="253"/>
      <c r="T139" s="25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5" t="s">
        <v>136</v>
      </c>
      <c r="AU139" s="255" t="s">
        <v>88</v>
      </c>
      <c r="AV139" s="14" t="s">
        <v>8</v>
      </c>
      <c r="AW139" s="14" t="s">
        <v>34</v>
      </c>
      <c r="AX139" s="14" t="s">
        <v>79</v>
      </c>
      <c r="AY139" s="255" t="s">
        <v>126</v>
      </c>
    </row>
    <row r="140" s="13" customFormat="1">
      <c r="A140" s="13"/>
      <c r="B140" s="237"/>
      <c r="C140" s="238"/>
      <c r="D140" s="233" t="s">
        <v>136</v>
      </c>
      <c r="E140" s="239" t="s">
        <v>1</v>
      </c>
      <c r="F140" s="240" t="s">
        <v>165</v>
      </c>
      <c r="G140" s="238"/>
      <c r="H140" s="241">
        <v>13.92</v>
      </c>
      <c r="I140" s="238"/>
      <c r="J140" s="238"/>
      <c r="K140" s="238"/>
      <c r="L140" s="242"/>
      <c r="M140" s="243"/>
      <c r="N140" s="244"/>
      <c r="O140" s="244"/>
      <c r="P140" s="244"/>
      <c r="Q140" s="244"/>
      <c r="R140" s="244"/>
      <c r="S140" s="244"/>
      <c r="T140" s="24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6" t="s">
        <v>136</v>
      </c>
      <c r="AU140" s="246" t="s">
        <v>88</v>
      </c>
      <c r="AV140" s="13" t="s">
        <v>88</v>
      </c>
      <c r="AW140" s="13" t="s">
        <v>34</v>
      </c>
      <c r="AX140" s="13" t="s">
        <v>79</v>
      </c>
      <c r="AY140" s="246" t="s">
        <v>126</v>
      </c>
    </row>
    <row r="141" s="13" customFormat="1">
      <c r="A141" s="13"/>
      <c r="B141" s="237"/>
      <c r="C141" s="238"/>
      <c r="D141" s="233" t="s">
        <v>136</v>
      </c>
      <c r="E141" s="239" t="s">
        <v>1</v>
      </c>
      <c r="F141" s="240" t="s">
        <v>166</v>
      </c>
      <c r="G141" s="238"/>
      <c r="H141" s="241">
        <v>14.24</v>
      </c>
      <c r="I141" s="238"/>
      <c r="J141" s="238"/>
      <c r="K141" s="238"/>
      <c r="L141" s="242"/>
      <c r="M141" s="243"/>
      <c r="N141" s="244"/>
      <c r="O141" s="244"/>
      <c r="P141" s="244"/>
      <c r="Q141" s="244"/>
      <c r="R141" s="244"/>
      <c r="S141" s="244"/>
      <c r="T141" s="24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6" t="s">
        <v>136</v>
      </c>
      <c r="AU141" s="246" t="s">
        <v>88</v>
      </c>
      <c r="AV141" s="13" t="s">
        <v>88</v>
      </c>
      <c r="AW141" s="13" t="s">
        <v>34</v>
      </c>
      <c r="AX141" s="13" t="s">
        <v>79</v>
      </c>
      <c r="AY141" s="246" t="s">
        <v>126</v>
      </c>
    </row>
    <row r="142" s="13" customFormat="1">
      <c r="A142" s="13"/>
      <c r="B142" s="237"/>
      <c r="C142" s="238"/>
      <c r="D142" s="233" t="s">
        <v>136</v>
      </c>
      <c r="E142" s="239" t="s">
        <v>1</v>
      </c>
      <c r="F142" s="240" t="s">
        <v>167</v>
      </c>
      <c r="G142" s="238"/>
      <c r="H142" s="241">
        <v>14.24</v>
      </c>
      <c r="I142" s="238"/>
      <c r="J142" s="238"/>
      <c r="K142" s="238"/>
      <c r="L142" s="242"/>
      <c r="M142" s="243"/>
      <c r="N142" s="244"/>
      <c r="O142" s="244"/>
      <c r="P142" s="244"/>
      <c r="Q142" s="244"/>
      <c r="R142" s="244"/>
      <c r="S142" s="244"/>
      <c r="T142" s="24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6" t="s">
        <v>136</v>
      </c>
      <c r="AU142" s="246" t="s">
        <v>88</v>
      </c>
      <c r="AV142" s="13" t="s">
        <v>88</v>
      </c>
      <c r="AW142" s="13" t="s">
        <v>34</v>
      </c>
      <c r="AX142" s="13" t="s">
        <v>79</v>
      </c>
      <c r="AY142" s="246" t="s">
        <v>126</v>
      </c>
    </row>
    <row r="143" s="13" customFormat="1">
      <c r="A143" s="13"/>
      <c r="B143" s="237"/>
      <c r="C143" s="238"/>
      <c r="D143" s="233" t="s">
        <v>136</v>
      </c>
      <c r="E143" s="239" t="s">
        <v>1</v>
      </c>
      <c r="F143" s="240" t="s">
        <v>168</v>
      </c>
      <c r="G143" s="238"/>
      <c r="H143" s="241">
        <v>12.640000000000001</v>
      </c>
      <c r="I143" s="238"/>
      <c r="J143" s="238"/>
      <c r="K143" s="238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136</v>
      </c>
      <c r="AU143" s="246" t="s">
        <v>88</v>
      </c>
      <c r="AV143" s="13" t="s">
        <v>88</v>
      </c>
      <c r="AW143" s="13" t="s">
        <v>34</v>
      </c>
      <c r="AX143" s="13" t="s">
        <v>79</v>
      </c>
      <c r="AY143" s="246" t="s">
        <v>126</v>
      </c>
    </row>
    <row r="144" s="13" customFormat="1">
      <c r="A144" s="13"/>
      <c r="B144" s="237"/>
      <c r="C144" s="238"/>
      <c r="D144" s="233" t="s">
        <v>136</v>
      </c>
      <c r="E144" s="239" t="s">
        <v>1</v>
      </c>
      <c r="F144" s="240" t="s">
        <v>169</v>
      </c>
      <c r="G144" s="238"/>
      <c r="H144" s="241">
        <v>11.039999999999999</v>
      </c>
      <c r="I144" s="238"/>
      <c r="J144" s="238"/>
      <c r="K144" s="238"/>
      <c r="L144" s="242"/>
      <c r="M144" s="243"/>
      <c r="N144" s="244"/>
      <c r="O144" s="244"/>
      <c r="P144" s="244"/>
      <c r="Q144" s="244"/>
      <c r="R144" s="244"/>
      <c r="S144" s="244"/>
      <c r="T144" s="24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6" t="s">
        <v>136</v>
      </c>
      <c r="AU144" s="246" t="s">
        <v>88</v>
      </c>
      <c r="AV144" s="13" t="s">
        <v>88</v>
      </c>
      <c r="AW144" s="13" t="s">
        <v>34</v>
      </c>
      <c r="AX144" s="13" t="s">
        <v>79</v>
      </c>
      <c r="AY144" s="246" t="s">
        <v>126</v>
      </c>
    </row>
    <row r="145" s="13" customFormat="1">
      <c r="A145" s="13"/>
      <c r="B145" s="237"/>
      <c r="C145" s="238"/>
      <c r="D145" s="233" t="s">
        <v>136</v>
      </c>
      <c r="E145" s="239" t="s">
        <v>1</v>
      </c>
      <c r="F145" s="240" t="s">
        <v>170</v>
      </c>
      <c r="G145" s="238"/>
      <c r="H145" s="241">
        <v>12</v>
      </c>
      <c r="I145" s="238"/>
      <c r="J145" s="238"/>
      <c r="K145" s="238"/>
      <c r="L145" s="242"/>
      <c r="M145" s="243"/>
      <c r="N145" s="244"/>
      <c r="O145" s="244"/>
      <c r="P145" s="244"/>
      <c r="Q145" s="244"/>
      <c r="R145" s="244"/>
      <c r="S145" s="244"/>
      <c r="T145" s="24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6" t="s">
        <v>136</v>
      </c>
      <c r="AU145" s="246" t="s">
        <v>88</v>
      </c>
      <c r="AV145" s="13" t="s">
        <v>88</v>
      </c>
      <c r="AW145" s="13" t="s">
        <v>34</v>
      </c>
      <c r="AX145" s="13" t="s">
        <v>79</v>
      </c>
      <c r="AY145" s="246" t="s">
        <v>126</v>
      </c>
    </row>
    <row r="146" s="13" customFormat="1">
      <c r="A146" s="13"/>
      <c r="B146" s="237"/>
      <c r="C146" s="238"/>
      <c r="D146" s="233" t="s">
        <v>136</v>
      </c>
      <c r="E146" s="239" t="s">
        <v>1</v>
      </c>
      <c r="F146" s="240" t="s">
        <v>171</v>
      </c>
      <c r="G146" s="238"/>
      <c r="H146" s="241">
        <v>11.359999999999999</v>
      </c>
      <c r="I146" s="238"/>
      <c r="J146" s="238"/>
      <c r="K146" s="238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136</v>
      </c>
      <c r="AU146" s="246" t="s">
        <v>88</v>
      </c>
      <c r="AV146" s="13" t="s">
        <v>88</v>
      </c>
      <c r="AW146" s="13" t="s">
        <v>34</v>
      </c>
      <c r="AX146" s="13" t="s">
        <v>79</v>
      </c>
      <c r="AY146" s="246" t="s">
        <v>126</v>
      </c>
    </row>
    <row r="147" s="13" customFormat="1">
      <c r="A147" s="13"/>
      <c r="B147" s="237"/>
      <c r="C147" s="238"/>
      <c r="D147" s="233" t="s">
        <v>136</v>
      </c>
      <c r="E147" s="239" t="s">
        <v>1</v>
      </c>
      <c r="F147" s="240" t="s">
        <v>172</v>
      </c>
      <c r="G147" s="238"/>
      <c r="H147" s="241">
        <v>11.359999999999999</v>
      </c>
      <c r="I147" s="238"/>
      <c r="J147" s="238"/>
      <c r="K147" s="238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136</v>
      </c>
      <c r="AU147" s="246" t="s">
        <v>88</v>
      </c>
      <c r="AV147" s="13" t="s">
        <v>88</v>
      </c>
      <c r="AW147" s="13" t="s">
        <v>34</v>
      </c>
      <c r="AX147" s="13" t="s">
        <v>79</v>
      </c>
      <c r="AY147" s="246" t="s">
        <v>126</v>
      </c>
    </row>
    <row r="148" s="13" customFormat="1">
      <c r="A148" s="13"/>
      <c r="B148" s="237"/>
      <c r="C148" s="238"/>
      <c r="D148" s="233" t="s">
        <v>136</v>
      </c>
      <c r="E148" s="239" t="s">
        <v>1</v>
      </c>
      <c r="F148" s="240" t="s">
        <v>173</v>
      </c>
      <c r="G148" s="238"/>
      <c r="H148" s="241">
        <v>9.9199999999999999</v>
      </c>
      <c r="I148" s="238"/>
      <c r="J148" s="238"/>
      <c r="K148" s="238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136</v>
      </c>
      <c r="AU148" s="246" t="s">
        <v>88</v>
      </c>
      <c r="AV148" s="13" t="s">
        <v>88</v>
      </c>
      <c r="AW148" s="13" t="s">
        <v>34</v>
      </c>
      <c r="AX148" s="13" t="s">
        <v>79</v>
      </c>
      <c r="AY148" s="246" t="s">
        <v>126</v>
      </c>
    </row>
    <row r="149" s="13" customFormat="1">
      <c r="A149" s="13"/>
      <c r="B149" s="237"/>
      <c r="C149" s="238"/>
      <c r="D149" s="233" t="s">
        <v>136</v>
      </c>
      <c r="E149" s="239" t="s">
        <v>1</v>
      </c>
      <c r="F149" s="240" t="s">
        <v>174</v>
      </c>
      <c r="G149" s="238"/>
      <c r="H149" s="241">
        <v>11.52</v>
      </c>
      <c r="I149" s="238"/>
      <c r="J149" s="238"/>
      <c r="K149" s="238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136</v>
      </c>
      <c r="AU149" s="246" t="s">
        <v>88</v>
      </c>
      <c r="AV149" s="13" t="s">
        <v>88</v>
      </c>
      <c r="AW149" s="13" t="s">
        <v>34</v>
      </c>
      <c r="AX149" s="13" t="s">
        <v>79</v>
      </c>
      <c r="AY149" s="246" t="s">
        <v>126</v>
      </c>
    </row>
    <row r="150" s="13" customFormat="1">
      <c r="A150" s="13"/>
      <c r="B150" s="237"/>
      <c r="C150" s="238"/>
      <c r="D150" s="233" t="s">
        <v>136</v>
      </c>
      <c r="E150" s="239" t="s">
        <v>1</v>
      </c>
      <c r="F150" s="240" t="s">
        <v>175</v>
      </c>
      <c r="G150" s="238"/>
      <c r="H150" s="241">
        <v>12.16</v>
      </c>
      <c r="I150" s="238"/>
      <c r="J150" s="238"/>
      <c r="K150" s="238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136</v>
      </c>
      <c r="AU150" s="246" t="s">
        <v>88</v>
      </c>
      <c r="AV150" s="13" t="s">
        <v>88</v>
      </c>
      <c r="AW150" s="13" t="s">
        <v>34</v>
      </c>
      <c r="AX150" s="13" t="s">
        <v>79</v>
      </c>
      <c r="AY150" s="246" t="s">
        <v>126</v>
      </c>
    </row>
    <row r="151" s="13" customFormat="1">
      <c r="A151" s="13"/>
      <c r="B151" s="237"/>
      <c r="C151" s="238"/>
      <c r="D151" s="233" t="s">
        <v>136</v>
      </c>
      <c r="E151" s="239" t="s">
        <v>1</v>
      </c>
      <c r="F151" s="240" t="s">
        <v>176</v>
      </c>
      <c r="G151" s="238"/>
      <c r="H151" s="241">
        <v>11.199999999999999</v>
      </c>
      <c r="I151" s="238"/>
      <c r="J151" s="238"/>
      <c r="K151" s="238"/>
      <c r="L151" s="242"/>
      <c r="M151" s="243"/>
      <c r="N151" s="244"/>
      <c r="O151" s="244"/>
      <c r="P151" s="244"/>
      <c r="Q151" s="244"/>
      <c r="R151" s="244"/>
      <c r="S151" s="244"/>
      <c r="T151" s="24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6" t="s">
        <v>136</v>
      </c>
      <c r="AU151" s="246" t="s">
        <v>88</v>
      </c>
      <c r="AV151" s="13" t="s">
        <v>88</v>
      </c>
      <c r="AW151" s="13" t="s">
        <v>34</v>
      </c>
      <c r="AX151" s="13" t="s">
        <v>79</v>
      </c>
      <c r="AY151" s="246" t="s">
        <v>126</v>
      </c>
    </row>
    <row r="152" s="13" customFormat="1">
      <c r="A152" s="13"/>
      <c r="B152" s="237"/>
      <c r="C152" s="238"/>
      <c r="D152" s="233" t="s">
        <v>136</v>
      </c>
      <c r="E152" s="239" t="s">
        <v>1</v>
      </c>
      <c r="F152" s="240" t="s">
        <v>177</v>
      </c>
      <c r="G152" s="238"/>
      <c r="H152" s="241">
        <v>11.359999999999999</v>
      </c>
      <c r="I152" s="238"/>
      <c r="J152" s="238"/>
      <c r="K152" s="238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136</v>
      </c>
      <c r="AU152" s="246" t="s">
        <v>88</v>
      </c>
      <c r="AV152" s="13" t="s">
        <v>88</v>
      </c>
      <c r="AW152" s="13" t="s">
        <v>34</v>
      </c>
      <c r="AX152" s="13" t="s">
        <v>79</v>
      </c>
      <c r="AY152" s="246" t="s">
        <v>126</v>
      </c>
    </row>
    <row r="153" s="13" customFormat="1">
      <c r="A153" s="13"/>
      <c r="B153" s="237"/>
      <c r="C153" s="238"/>
      <c r="D153" s="233" t="s">
        <v>136</v>
      </c>
      <c r="E153" s="239" t="s">
        <v>1</v>
      </c>
      <c r="F153" s="240" t="s">
        <v>178</v>
      </c>
      <c r="G153" s="238"/>
      <c r="H153" s="241">
        <v>12.16</v>
      </c>
      <c r="I153" s="238"/>
      <c r="J153" s="238"/>
      <c r="K153" s="238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136</v>
      </c>
      <c r="AU153" s="246" t="s">
        <v>88</v>
      </c>
      <c r="AV153" s="13" t="s">
        <v>88</v>
      </c>
      <c r="AW153" s="13" t="s">
        <v>34</v>
      </c>
      <c r="AX153" s="13" t="s">
        <v>79</v>
      </c>
      <c r="AY153" s="246" t="s">
        <v>126</v>
      </c>
    </row>
    <row r="154" s="13" customFormat="1">
      <c r="A154" s="13"/>
      <c r="B154" s="237"/>
      <c r="C154" s="238"/>
      <c r="D154" s="233" t="s">
        <v>136</v>
      </c>
      <c r="E154" s="239" t="s">
        <v>1</v>
      </c>
      <c r="F154" s="240" t="s">
        <v>179</v>
      </c>
      <c r="G154" s="238"/>
      <c r="H154" s="241">
        <v>13.44</v>
      </c>
      <c r="I154" s="238"/>
      <c r="J154" s="238"/>
      <c r="K154" s="238"/>
      <c r="L154" s="242"/>
      <c r="M154" s="243"/>
      <c r="N154" s="244"/>
      <c r="O154" s="244"/>
      <c r="P154" s="244"/>
      <c r="Q154" s="244"/>
      <c r="R154" s="244"/>
      <c r="S154" s="244"/>
      <c r="T154" s="24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6" t="s">
        <v>136</v>
      </c>
      <c r="AU154" s="246" t="s">
        <v>88</v>
      </c>
      <c r="AV154" s="13" t="s">
        <v>88</v>
      </c>
      <c r="AW154" s="13" t="s">
        <v>34</v>
      </c>
      <c r="AX154" s="13" t="s">
        <v>79</v>
      </c>
      <c r="AY154" s="246" t="s">
        <v>126</v>
      </c>
    </row>
    <row r="155" s="13" customFormat="1">
      <c r="A155" s="13"/>
      <c r="B155" s="237"/>
      <c r="C155" s="238"/>
      <c r="D155" s="233" t="s">
        <v>136</v>
      </c>
      <c r="E155" s="239" t="s">
        <v>1</v>
      </c>
      <c r="F155" s="240" t="s">
        <v>180</v>
      </c>
      <c r="G155" s="238"/>
      <c r="H155" s="241">
        <v>12.640000000000001</v>
      </c>
      <c r="I155" s="238"/>
      <c r="J155" s="238"/>
      <c r="K155" s="238"/>
      <c r="L155" s="242"/>
      <c r="M155" s="243"/>
      <c r="N155" s="244"/>
      <c r="O155" s="244"/>
      <c r="P155" s="244"/>
      <c r="Q155" s="244"/>
      <c r="R155" s="244"/>
      <c r="S155" s="244"/>
      <c r="T155" s="24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6" t="s">
        <v>136</v>
      </c>
      <c r="AU155" s="246" t="s">
        <v>88</v>
      </c>
      <c r="AV155" s="13" t="s">
        <v>88</v>
      </c>
      <c r="AW155" s="13" t="s">
        <v>34</v>
      </c>
      <c r="AX155" s="13" t="s">
        <v>79</v>
      </c>
      <c r="AY155" s="246" t="s">
        <v>126</v>
      </c>
    </row>
    <row r="156" s="13" customFormat="1">
      <c r="A156" s="13"/>
      <c r="B156" s="237"/>
      <c r="C156" s="238"/>
      <c r="D156" s="233" t="s">
        <v>136</v>
      </c>
      <c r="E156" s="239" t="s">
        <v>1</v>
      </c>
      <c r="F156" s="240" t="s">
        <v>181</v>
      </c>
      <c r="G156" s="238"/>
      <c r="H156" s="241">
        <v>13.119999999999999</v>
      </c>
      <c r="I156" s="238"/>
      <c r="J156" s="238"/>
      <c r="K156" s="238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136</v>
      </c>
      <c r="AU156" s="246" t="s">
        <v>88</v>
      </c>
      <c r="AV156" s="13" t="s">
        <v>88</v>
      </c>
      <c r="AW156" s="13" t="s">
        <v>34</v>
      </c>
      <c r="AX156" s="13" t="s">
        <v>79</v>
      </c>
      <c r="AY156" s="246" t="s">
        <v>126</v>
      </c>
    </row>
    <row r="157" s="13" customFormat="1">
      <c r="A157" s="13"/>
      <c r="B157" s="237"/>
      <c r="C157" s="238"/>
      <c r="D157" s="233" t="s">
        <v>136</v>
      </c>
      <c r="E157" s="239" t="s">
        <v>1</v>
      </c>
      <c r="F157" s="240" t="s">
        <v>182</v>
      </c>
      <c r="G157" s="238"/>
      <c r="H157" s="241">
        <v>12.16</v>
      </c>
      <c r="I157" s="238"/>
      <c r="J157" s="238"/>
      <c r="K157" s="238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136</v>
      </c>
      <c r="AU157" s="246" t="s">
        <v>88</v>
      </c>
      <c r="AV157" s="13" t="s">
        <v>88</v>
      </c>
      <c r="AW157" s="13" t="s">
        <v>34</v>
      </c>
      <c r="AX157" s="13" t="s">
        <v>79</v>
      </c>
      <c r="AY157" s="246" t="s">
        <v>126</v>
      </c>
    </row>
    <row r="158" s="15" customFormat="1">
      <c r="A158" s="15"/>
      <c r="B158" s="256"/>
      <c r="C158" s="257"/>
      <c r="D158" s="233" t="s">
        <v>136</v>
      </c>
      <c r="E158" s="258" t="s">
        <v>1</v>
      </c>
      <c r="F158" s="259" t="s">
        <v>183</v>
      </c>
      <c r="G158" s="257"/>
      <c r="H158" s="260">
        <v>220.47999999999999</v>
      </c>
      <c r="I158" s="257"/>
      <c r="J158" s="257"/>
      <c r="K158" s="257"/>
      <c r="L158" s="261"/>
      <c r="M158" s="262"/>
      <c r="N158" s="263"/>
      <c r="O158" s="263"/>
      <c r="P158" s="263"/>
      <c r="Q158" s="263"/>
      <c r="R158" s="263"/>
      <c r="S158" s="263"/>
      <c r="T158" s="264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5" t="s">
        <v>136</v>
      </c>
      <c r="AU158" s="265" t="s">
        <v>88</v>
      </c>
      <c r="AV158" s="15" t="s">
        <v>143</v>
      </c>
      <c r="AW158" s="15" t="s">
        <v>34</v>
      </c>
      <c r="AX158" s="15" t="s">
        <v>79</v>
      </c>
      <c r="AY158" s="265" t="s">
        <v>126</v>
      </c>
    </row>
    <row r="159" s="13" customFormat="1">
      <c r="A159" s="13"/>
      <c r="B159" s="237"/>
      <c r="C159" s="238"/>
      <c r="D159" s="233" t="s">
        <v>136</v>
      </c>
      <c r="E159" s="239" t="s">
        <v>1</v>
      </c>
      <c r="F159" s="240" t="s">
        <v>184</v>
      </c>
      <c r="G159" s="238"/>
      <c r="H159" s="241">
        <v>176.38</v>
      </c>
      <c r="I159" s="238"/>
      <c r="J159" s="238"/>
      <c r="K159" s="238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136</v>
      </c>
      <c r="AU159" s="246" t="s">
        <v>88</v>
      </c>
      <c r="AV159" s="13" t="s">
        <v>88</v>
      </c>
      <c r="AW159" s="13" t="s">
        <v>34</v>
      </c>
      <c r="AX159" s="13" t="s">
        <v>8</v>
      </c>
      <c r="AY159" s="246" t="s">
        <v>126</v>
      </c>
    </row>
    <row r="160" s="2" customFormat="1" ht="21.75" customHeight="1">
      <c r="A160" s="35"/>
      <c r="B160" s="36"/>
      <c r="C160" s="221" t="s">
        <v>185</v>
      </c>
      <c r="D160" s="221" t="s">
        <v>128</v>
      </c>
      <c r="E160" s="222" t="s">
        <v>186</v>
      </c>
      <c r="F160" s="223" t="s">
        <v>187</v>
      </c>
      <c r="G160" s="224" t="s">
        <v>162</v>
      </c>
      <c r="H160" s="225">
        <v>176.38</v>
      </c>
      <c r="I160" s="225">
        <v>45.299999999999997</v>
      </c>
      <c r="J160" s="225">
        <f>ROUND(I160*H160,0)</f>
        <v>7990</v>
      </c>
      <c r="K160" s="226"/>
      <c r="L160" s="38"/>
      <c r="M160" s="227" t="s">
        <v>1</v>
      </c>
      <c r="N160" s="228" t="s">
        <v>44</v>
      </c>
      <c r="O160" s="229">
        <v>0.064000000000000001</v>
      </c>
      <c r="P160" s="229">
        <f>O160*H160</f>
        <v>11.288320000000001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31" t="s">
        <v>132</v>
      </c>
      <c r="AT160" s="231" t="s">
        <v>128</v>
      </c>
      <c r="AU160" s="231" t="s">
        <v>88</v>
      </c>
      <c r="AY160" s="18" t="s">
        <v>126</v>
      </c>
      <c r="BE160" s="232">
        <f>IF(N160="základní",J160,0)</f>
        <v>7990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8" t="s">
        <v>8</v>
      </c>
      <c r="BK160" s="232">
        <f>ROUND(I160*H160,0)</f>
        <v>7990</v>
      </c>
      <c r="BL160" s="18" t="s">
        <v>132</v>
      </c>
      <c r="BM160" s="231" t="s">
        <v>188</v>
      </c>
    </row>
    <row r="161" s="2" customFormat="1" ht="21.75" customHeight="1">
      <c r="A161" s="35"/>
      <c r="B161" s="36"/>
      <c r="C161" s="221" t="s">
        <v>189</v>
      </c>
      <c r="D161" s="221" t="s">
        <v>128</v>
      </c>
      <c r="E161" s="222" t="s">
        <v>190</v>
      </c>
      <c r="F161" s="223" t="s">
        <v>191</v>
      </c>
      <c r="G161" s="224" t="s">
        <v>162</v>
      </c>
      <c r="H161" s="225">
        <v>44.100000000000001</v>
      </c>
      <c r="I161" s="225">
        <v>261</v>
      </c>
      <c r="J161" s="225">
        <f>ROUND(I161*H161,0)</f>
        <v>11510</v>
      </c>
      <c r="K161" s="226"/>
      <c r="L161" s="38"/>
      <c r="M161" s="227" t="s">
        <v>1</v>
      </c>
      <c r="N161" s="228" t="s">
        <v>44</v>
      </c>
      <c r="O161" s="229">
        <v>0.41999999999999998</v>
      </c>
      <c r="P161" s="229">
        <f>O161*H161</f>
        <v>18.521999999999998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31" t="s">
        <v>132</v>
      </c>
      <c r="AT161" s="231" t="s">
        <v>128</v>
      </c>
      <c r="AU161" s="231" t="s">
        <v>88</v>
      </c>
      <c r="AY161" s="18" t="s">
        <v>126</v>
      </c>
      <c r="BE161" s="232">
        <f>IF(N161="základní",J161,0)</f>
        <v>11510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</v>
      </c>
      <c r="BK161" s="232">
        <f>ROUND(I161*H161,0)</f>
        <v>11510</v>
      </c>
      <c r="BL161" s="18" t="s">
        <v>132</v>
      </c>
      <c r="BM161" s="231" t="s">
        <v>192</v>
      </c>
    </row>
    <row r="162" s="13" customFormat="1">
      <c r="A162" s="13"/>
      <c r="B162" s="237"/>
      <c r="C162" s="238"/>
      <c r="D162" s="233" t="s">
        <v>136</v>
      </c>
      <c r="E162" s="239" t="s">
        <v>1</v>
      </c>
      <c r="F162" s="240" t="s">
        <v>193</v>
      </c>
      <c r="G162" s="238"/>
      <c r="H162" s="241">
        <v>44.100000000000001</v>
      </c>
      <c r="I162" s="238"/>
      <c r="J162" s="238"/>
      <c r="K162" s="238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136</v>
      </c>
      <c r="AU162" s="246" t="s">
        <v>88</v>
      </c>
      <c r="AV162" s="13" t="s">
        <v>88</v>
      </c>
      <c r="AW162" s="13" t="s">
        <v>34</v>
      </c>
      <c r="AX162" s="13" t="s">
        <v>8</v>
      </c>
      <c r="AY162" s="246" t="s">
        <v>126</v>
      </c>
    </row>
    <row r="163" s="2" customFormat="1" ht="21.75" customHeight="1">
      <c r="A163" s="35"/>
      <c r="B163" s="36"/>
      <c r="C163" s="221" t="s">
        <v>194</v>
      </c>
      <c r="D163" s="221" t="s">
        <v>128</v>
      </c>
      <c r="E163" s="222" t="s">
        <v>195</v>
      </c>
      <c r="F163" s="223" t="s">
        <v>196</v>
      </c>
      <c r="G163" s="224" t="s">
        <v>162</v>
      </c>
      <c r="H163" s="225">
        <v>44.100000000000001</v>
      </c>
      <c r="I163" s="225">
        <v>82.299999999999997</v>
      </c>
      <c r="J163" s="225">
        <f>ROUND(I163*H163,0)</f>
        <v>3629</v>
      </c>
      <c r="K163" s="226"/>
      <c r="L163" s="38"/>
      <c r="M163" s="227" t="s">
        <v>1</v>
      </c>
      <c r="N163" s="228" t="s">
        <v>44</v>
      </c>
      <c r="O163" s="229">
        <v>0.11700000000000001</v>
      </c>
      <c r="P163" s="229">
        <f>O163*H163</f>
        <v>5.1597000000000008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31" t="s">
        <v>132</v>
      </c>
      <c r="AT163" s="231" t="s">
        <v>128</v>
      </c>
      <c r="AU163" s="231" t="s">
        <v>88</v>
      </c>
      <c r="AY163" s="18" t="s">
        <v>126</v>
      </c>
      <c r="BE163" s="232">
        <f>IF(N163="základní",J163,0)</f>
        <v>3629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</v>
      </c>
      <c r="BK163" s="232">
        <f>ROUND(I163*H163,0)</f>
        <v>3629</v>
      </c>
      <c r="BL163" s="18" t="s">
        <v>132</v>
      </c>
      <c r="BM163" s="231" t="s">
        <v>197</v>
      </c>
    </row>
    <row r="164" s="2" customFormat="1" ht="21.75" customHeight="1">
      <c r="A164" s="35"/>
      <c r="B164" s="36"/>
      <c r="C164" s="221" t="s">
        <v>198</v>
      </c>
      <c r="D164" s="221" t="s">
        <v>128</v>
      </c>
      <c r="E164" s="222" t="s">
        <v>199</v>
      </c>
      <c r="F164" s="223" t="s">
        <v>200</v>
      </c>
      <c r="G164" s="224" t="s">
        <v>162</v>
      </c>
      <c r="H164" s="225">
        <v>696.38</v>
      </c>
      <c r="I164" s="225">
        <v>204</v>
      </c>
      <c r="J164" s="225">
        <f>ROUND(I164*H164,0)</f>
        <v>142062</v>
      </c>
      <c r="K164" s="226"/>
      <c r="L164" s="38"/>
      <c r="M164" s="227" t="s">
        <v>1</v>
      </c>
      <c r="N164" s="228" t="s">
        <v>44</v>
      </c>
      <c r="O164" s="229">
        <v>0.28799999999999998</v>
      </c>
      <c r="P164" s="229">
        <f>O164*H164</f>
        <v>200.55743999999999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31" t="s">
        <v>132</v>
      </c>
      <c r="AT164" s="231" t="s">
        <v>128</v>
      </c>
      <c r="AU164" s="231" t="s">
        <v>88</v>
      </c>
      <c r="AY164" s="18" t="s">
        <v>126</v>
      </c>
      <c r="BE164" s="232">
        <f>IF(N164="základní",J164,0)</f>
        <v>142062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</v>
      </c>
      <c r="BK164" s="232">
        <f>ROUND(I164*H164,0)</f>
        <v>142062</v>
      </c>
      <c r="BL164" s="18" t="s">
        <v>132</v>
      </c>
      <c r="BM164" s="231" t="s">
        <v>201</v>
      </c>
    </row>
    <row r="165" s="13" customFormat="1">
      <c r="A165" s="13"/>
      <c r="B165" s="237"/>
      <c r="C165" s="238"/>
      <c r="D165" s="233" t="s">
        <v>136</v>
      </c>
      <c r="E165" s="239" t="s">
        <v>1</v>
      </c>
      <c r="F165" s="240" t="s">
        <v>202</v>
      </c>
      <c r="G165" s="238"/>
      <c r="H165" s="241">
        <v>696.38</v>
      </c>
      <c r="I165" s="238"/>
      <c r="J165" s="238"/>
      <c r="K165" s="238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136</v>
      </c>
      <c r="AU165" s="246" t="s">
        <v>88</v>
      </c>
      <c r="AV165" s="13" t="s">
        <v>88</v>
      </c>
      <c r="AW165" s="13" t="s">
        <v>34</v>
      </c>
      <c r="AX165" s="13" t="s">
        <v>8</v>
      </c>
      <c r="AY165" s="246" t="s">
        <v>126</v>
      </c>
    </row>
    <row r="166" s="2" customFormat="1" ht="21.75" customHeight="1">
      <c r="A166" s="35"/>
      <c r="B166" s="36"/>
      <c r="C166" s="221" t="s">
        <v>203</v>
      </c>
      <c r="D166" s="221" t="s">
        <v>128</v>
      </c>
      <c r="E166" s="222" t="s">
        <v>204</v>
      </c>
      <c r="F166" s="223" t="s">
        <v>205</v>
      </c>
      <c r="G166" s="224" t="s">
        <v>162</v>
      </c>
      <c r="H166" s="225">
        <v>696.38</v>
      </c>
      <c r="I166" s="225">
        <v>98.5</v>
      </c>
      <c r="J166" s="225">
        <f>ROUND(I166*H166,0)</f>
        <v>68593</v>
      </c>
      <c r="K166" s="226"/>
      <c r="L166" s="38"/>
      <c r="M166" s="227" t="s">
        <v>1</v>
      </c>
      <c r="N166" s="228" t="s">
        <v>44</v>
      </c>
      <c r="O166" s="229">
        <v>0.14699999999999999</v>
      </c>
      <c r="P166" s="229">
        <f>O166*H166</f>
        <v>102.36785999999999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31" t="s">
        <v>132</v>
      </c>
      <c r="AT166" s="231" t="s">
        <v>128</v>
      </c>
      <c r="AU166" s="231" t="s">
        <v>88</v>
      </c>
      <c r="AY166" s="18" t="s">
        <v>126</v>
      </c>
      <c r="BE166" s="232">
        <f>IF(N166="základní",J166,0)</f>
        <v>68593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8" t="s">
        <v>8</v>
      </c>
      <c r="BK166" s="232">
        <f>ROUND(I166*H166,0)</f>
        <v>68593</v>
      </c>
      <c r="BL166" s="18" t="s">
        <v>132</v>
      </c>
      <c r="BM166" s="231" t="s">
        <v>206</v>
      </c>
    </row>
    <row r="167" s="2" customFormat="1" ht="21.75" customHeight="1">
      <c r="A167" s="35"/>
      <c r="B167" s="36"/>
      <c r="C167" s="221" t="s">
        <v>207</v>
      </c>
      <c r="D167" s="221" t="s">
        <v>128</v>
      </c>
      <c r="E167" s="222" t="s">
        <v>208</v>
      </c>
      <c r="F167" s="223" t="s">
        <v>209</v>
      </c>
      <c r="G167" s="224" t="s">
        <v>162</v>
      </c>
      <c r="H167" s="225">
        <v>174.09999999999999</v>
      </c>
      <c r="I167" s="225">
        <v>318</v>
      </c>
      <c r="J167" s="225">
        <f>ROUND(I167*H167,0)</f>
        <v>55364</v>
      </c>
      <c r="K167" s="226"/>
      <c r="L167" s="38"/>
      <c r="M167" s="227" t="s">
        <v>1</v>
      </c>
      <c r="N167" s="228" t="s">
        <v>44</v>
      </c>
      <c r="O167" s="229">
        <v>0.44800000000000001</v>
      </c>
      <c r="P167" s="229">
        <f>O167*H167</f>
        <v>77.996799999999993</v>
      </c>
      <c r="Q167" s="229">
        <v>0</v>
      </c>
      <c r="R167" s="229">
        <f>Q167*H167</f>
        <v>0</v>
      </c>
      <c r="S167" s="229">
        <v>0</v>
      </c>
      <c r="T167" s="23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31" t="s">
        <v>132</v>
      </c>
      <c r="AT167" s="231" t="s">
        <v>128</v>
      </c>
      <c r="AU167" s="231" t="s">
        <v>88</v>
      </c>
      <c r="AY167" s="18" t="s">
        <v>126</v>
      </c>
      <c r="BE167" s="232">
        <f>IF(N167="základní",J167,0)</f>
        <v>55364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8" t="s">
        <v>8</v>
      </c>
      <c r="BK167" s="232">
        <f>ROUND(I167*H167,0)</f>
        <v>55364</v>
      </c>
      <c r="BL167" s="18" t="s">
        <v>132</v>
      </c>
      <c r="BM167" s="231" t="s">
        <v>210</v>
      </c>
    </row>
    <row r="168" s="13" customFormat="1">
      <c r="A168" s="13"/>
      <c r="B168" s="237"/>
      <c r="C168" s="238"/>
      <c r="D168" s="233" t="s">
        <v>136</v>
      </c>
      <c r="E168" s="239" t="s">
        <v>1</v>
      </c>
      <c r="F168" s="240" t="s">
        <v>211</v>
      </c>
      <c r="G168" s="238"/>
      <c r="H168" s="241">
        <v>174.09999999999999</v>
      </c>
      <c r="I168" s="238"/>
      <c r="J168" s="238"/>
      <c r="K168" s="238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136</v>
      </c>
      <c r="AU168" s="246" t="s">
        <v>88</v>
      </c>
      <c r="AV168" s="13" t="s">
        <v>88</v>
      </c>
      <c r="AW168" s="13" t="s">
        <v>34</v>
      </c>
      <c r="AX168" s="13" t="s">
        <v>8</v>
      </c>
      <c r="AY168" s="246" t="s">
        <v>126</v>
      </c>
    </row>
    <row r="169" s="2" customFormat="1" ht="21.75" customHeight="1">
      <c r="A169" s="35"/>
      <c r="B169" s="36"/>
      <c r="C169" s="221" t="s">
        <v>212</v>
      </c>
      <c r="D169" s="221" t="s">
        <v>128</v>
      </c>
      <c r="E169" s="222" t="s">
        <v>213</v>
      </c>
      <c r="F169" s="223" t="s">
        <v>214</v>
      </c>
      <c r="G169" s="224" t="s">
        <v>162</v>
      </c>
      <c r="H169" s="225">
        <v>174.09999999999999</v>
      </c>
      <c r="I169" s="225">
        <v>211</v>
      </c>
      <c r="J169" s="225">
        <f>ROUND(I169*H169,0)</f>
        <v>36735</v>
      </c>
      <c r="K169" s="226"/>
      <c r="L169" s="38"/>
      <c r="M169" s="227" t="s">
        <v>1</v>
      </c>
      <c r="N169" s="228" t="s">
        <v>44</v>
      </c>
      <c r="O169" s="229">
        <v>0.314</v>
      </c>
      <c r="P169" s="229">
        <f>O169*H169</f>
        <v>54.667400000000001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31" t="s">
        <v>132</v>
      </c>
      <c r="AT169" s="231" t="s">
        <v>128</v>
      </c>
      <c r="AU169" s="231" t="s">
        <v>88</v>
      </c>
      <c r="AY169" s="18" t="s">
        <v>126</v>
      </c>
      <c r="BE169" s="232">
        <f>IF(N169="základní",J169,0)</f>
        <v>36735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</v>
      </c>
      <c r="BK169" s="232">
        <f>ROUND(I169*H169,0)</f>
        <v>36735</v>
      </c>
      <c r="BL169" s="18" t="s">
        <v>132</v>
      </c>
      <c r="BM169" s="231" t="s">
        <v>215</v>
      </c>
    </row>
    <row r="170" s="2" customFormat="1" ht="21.75" customHeight="1">
      <c r="A170" s="35"/>
      <c r="B170" s="36"/>
      <c r="C170" s="221" t="s">
        <v>216</v>
      </c>
      <c r="D170" s="221" t="s">
        <v>128</v>
      </c>
      <c r="E170" s="222" t="s">
        <v>217</v>
      </c>
      <c r="F170" s="223" t="s">
        <v>218</v>
      </c>
      <c r="G170" s="224" t="s">
        <v>162</v>
      </c>
      <c r="H170" s="225">
        <v>1090.96</v>
      </c>
      <c r="I170" s="225">
        <v>121</v>
      </c>
      <c r="J170" s="225">
        <f>ROUND(I170*H170,0)</f>
        <v>132006</v>
      </c>
      <c r="K170" s="226"/>
      <c r="L170" s="38"/>
      <c r="M170" s="227" t="s">
        <v>1</v>
      </c>
      <c r="N170" s="228" t="s">
        <v>44</v>
      </c>
      <c r="O170" s="229">
        <v>0.053999999999999999</v>
      </c>
      <c r="P170" s="229">
        <f>O170*H170</f>
        <v>58.911839999999998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31" t="s">
        <v>132</v>
      </c>
      <c r="AT170" s="231" t="s">
        <v>128</v>
      </c>
      <c r="AU170" s="231" t="s">
        <v>88</v>
      </c>
      <c r="AY170" s="18" t="s">
        <v>126</v>
      </c>
      <c r="BE170" s="232">
        <f>IF(N170="základní",J170,0)</f>
        <v>132006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</v>
      </c>
      <c r="BK170" s="232">
        <f>ROUND(I170*H170,0)</f>
        <v>132006</v>
      </c>
      <c r="BL170" s="18" t="s">
        <v>132</v>
      </c>
      <c r="BM170" s="231" t="s">
        <v>219</v>
      </c>
    </row>
    <row r="171" s="13" customFormat="1">
      <c r="A171" s="13"/>
      <c r="B171" s="237"/>
      <c r="C171" s="238"/>
      <c r="D171" s="233" t="s">
        <v>136</v>
      </c>
      <c r="E171" s="239" t="s">
        <v>1</v>
      </c>
      <c r="F171" s="240" t="s">
        <v>220</v>
      </c>
      <c r="G171" s="238"/>
      <c r="H171" s="241">
        <v>176.38</v>
      </c>
      <c r="I171" s="238"/>
      <c r="J171" s="238"/>
      <c r="K171" s="238"/>
      <c r="L171" s="242"/>
      <c r="M171" s="243"/>
      <c r="N171" s="244"/>
      <c r="O171" s="244"/>
      <c r="P171" s="244"/>
      <c r="Q171" s="244"/>
      <c r="R171" s="244"/>
      <c r="S171" s="244"/>
      <c r="T171" s="24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6" t="s">
        <v>136</v>
      </c>
      <c r="AU171" s="246" t="s">
        <v>88</v>
      </c>
      <c r="AV171" s="13" t="s">
        <v>88</v>
      </c>
      <c r="AW171" s="13" t="s">
        <v>34</v>
      </c>
      <c r="AX171" s="13" t="s">
        <v>79</v>
      </c>
      <c r="AY171" s="246" t="s">
        <v>126</v>
      </c>
    </row>
    <row r="172" s="13" customFormat="1">
      <c r="A172" s="13"/>
      <c r="B172" s="237"/>
      <c r="C172" s="238"/>
      <c r="D172" s="233" t="s">
        <v>136</v>
      </c>
      <c r="E172" s="239" t="s">
        <v>1</v>
      </c>
      <c r="F172" s="240" t="s">
        <v>221</v>
      </c>
      <c r="G172" s="238"/>
      <c r="H172" s="241">
        <v>44.100000000000001</v>
      </c>
      <c r="I172" s="238"/>
      <c r="J172" s="238"/>
      <c r="K172" s="238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136</v>
      </c>
      <c r="AU172" s="246" t="s">
        <v>88</v>
      </c>
      <c r="AV172" s="13" t="s">
        <v>88</v>
      </c>
      <c r="AW172" s="13" t="s">
        <v>34</v>
      </c>
      <c r="AX172" s="13" t="s">
        <v>79</v>
      </c>
      <c r="AY172" s="246" t="s">
        <v>126</v>
      </c>
    </row>
    <row r="173" s="13" customFormat="1">
      <c r="A173" s="13"/>
      <c r="B173" s="237"/>
      <c r="C173" s="238"/>
      <c r="D173" s="233" t="s">
        <v>136</v>
      </c>
      <c r="E173" s="239" t="s">
        <v>1</v>
      </c>
      <c r="F173" s="240" t="s">
        <v>222</v>
      </c>
      <c r="G173" s="238"/>
      <c r="H173" s="241">
        <v>696.38</v>
      </c>
      <c r="I173" s="238"/>
      <c r="J173" s="238"/>
      <c r="K173" s="238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136</v>
      </c>
      <c r="AU173" s="246" t="s">
        <v>88</v>
      </c>
      <c r="AV173" s="13" t="s">
        <v>88</v>
      </c>
      <c r="AW173" s="13" t="s">
        <v>34</v>
      </c>
      <c r="AX173" s="13" t="s">
        <v>79</v>
      </c>
      <c r="AY173" s="246" t="s">
        <v>126</v>
      </c>
    </row>
    <row r="174" s="13" customFormat="1">
      <c r="A174" s="13"/>
      <c r="B174" s="237"/>
      <c r="C174" s="238"/>
      <c r="D174" s="233" t="s">
        <v>136</v>
      </c>
      <c r="E174" s="239" t="s">
        <v>1</v>
      </c>
      <c r="F174" s="240" t="s">
        <v>223</v>
      </c>
      <c r="G174" s="238"/>
      <c r="H174" s="241">
        <v>174.09999999999999</v>
      </c>
      <c r="I174" s="238"/>
      <c r="J174" s="238"/>
      <c r="K174" s="238"/>
      <c r="L174" s="242"/>
      <c r="M174" s="243"/>
      <c r="N174" s="244"/>
      <c r="O174" s="244"/>
      <c r="P174" s="244"/>
      <c r="Q174" s="244"/>
      <c r="R174" s="244"/>
      <c r="S174" s="244"/>
      <c r="T174" s="24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6" t="s">
        <v>136</v>
      </c>
      <c r="AU174" s="246" t="s">
        <v>88</v>
      </c>
      <c r="AV174" s="13" t="s">
        <v>88</v>
      </c>
      <c r="AW174" s="13" t="s">
        <v>34</v>
      </c>
      <c r="AX174" s="13" t="s">
        <v>79</v>
      </c>
      <c r="AY174" s="246" t="s">
        <v>126</v>
      </c>
    </row>
    <row r="175" s="16" customFormat="1">
      <c r="A175" s="16"/>
      <c r="B175" s="266"/>
      <c r="C175" s="267"/>
      <c r="D175" s="233" t="s">
        <v>136</v>
      </c>
      <c r="E175" s="268" t="s">
        <v>1</v>
      </c>
      <c r="F175" s="269" t="s">
        <v>224</v>
      </c>
      <c r="G175" s="267"/>
      <c r="H175" s="270">
        <v>1090.96</v>
      </c>
      <c r="I175" s="267"/>
      <c r="J175" s="267"/>
      <c r="K175" s="267"/>
      <c r="L175" s="271"/>
      <c r="M175" s="272"/>
      <c r="N175" s="273"/>
      <c r="O175" s="273"/>
      <c r="P175" s="273"/>
      <c r="Q175" s="273"/>
      <c r="R175" s="273"/>
      <c r="S175" s="273"/>
      <c r="T175" s="274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T175" s="275" t="s">
        <v>136</v>
      </c>
      <c r="AU175" s="275" t="s">
        <v>88</v>
      </c>
      <c r="AV175" s="16" t="s">
        <v>132</v>
      </c>
      <c r="AW175" s="16" t="s">
        <v>34</v>
      </c>
      <c r="AX175" s="16" t="s">
        <v>8</v>
      </c>
      <c r="AY175" s="275" t="s">
        <v>126</v>
      </c>
    </row>
    <row r="176" s="2" customFormat="1" ht="21.75" customHeight="1">
      <c r="A176" s="35"/>
      <c r="B176" s="36"/>
      <c r="C176" s="221" t="s">
        <v>9</v>
      </c>
      <c r="D176" s="221" t="s">
        <v>128</v>
      </c>
      <c r="E176" s="222" t="s">
        <v>225</v>
      </c>
      <c r="F176" s="223" t="s">
        <v>226</v>
      </c>
      <c r="G176" s="224" t="s">
        <v>162</v>
      </c>
      <c r="H176" s="225">
        <v>1090.96</v>
      </c>
      <c r="I176" s="225">
        <v>1500</v>
      </c>
      <c r="J176" s="225">
        <f>ROUND(I176*H176,0)</f>
        <v>1636440</v>
      </c>
      <c r="K176" s="226"/>
      <c r="L176" s="38"/>
      <c r="M176" s="227" t="s">
        <v>1</v>
      </c>
      <c r="N176" s="228" t="s">
        <v>44</v>
      </c>
      <c r="O176" s="229">
        <v>0</v>
      </c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31" t="s">
        <v>132</v>
      </c>
      <c r="AT176" s="231" t="s">
        <v>128</v>
      </c>
      <c r="AU176" s="231" t="s">
        <v>88</v>
      </c>
      <c r="AY176" s="18" t="s">
        <v>126</v>
      </c>
      <c r="BE176" s="232">
        <f>IF(N176="základní",J176,0)</f>
        <v>1636440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8" t="s">
        <v>8</v>
      </c>
      <c r="BK176" s="232">
        <f>ROUND(I176*H176,0)</f>
        <v>1636440</v>
      </c>
      <c r="BL176" s="18" t="s">
        <v>132</v>
      </c>
      <c r="BM176" s="231" t="s">
        <v>227</v>
      </c>
    </row>
    <row r="177" s="2" customFormat="1">
      <c r="A177" s="35"/>
      <c r="B177" s="36"/>
      <c r="C177" s="37"/>
      <c r="D177" s="233" t="s">
        <v>134</v>
      </c>
      <c r="E177" s="37"/>
      <c r="F177" s="234" t="s">
        <v>228</v>
      </c>
      <c r="G177" s="37"/>
      <c r="H177" s="37"/>
      <c r="I177" s="37"/>
      <c r="J177" s="37"/>
      <c r="K177" s="37"/>
      <c r="L177" s="38"/>
      <c r="M177" s="235"/>
      <c r="N177" s="236"/>
      <c r="O177" s="87"/>
      <c r="P177" s="87"/>
      <c r="Q177" s="87"/>
      <c r="R177" s="87"/>
      <c r="S177" s="87"/>
      <c r="T177" s="88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134</v>
      </c>
      <c r="AU177" s="18" t="s">
        <v>88</v>
      </c>
    </row>
    <row r="178" s="13" customFormat="1">
      <c r="A178" s="13"/>
      <c r="B178" s="237"/>
      <c r="C178" s="238"/>
      <c r="D178" s="233" t="s">
        <v>136</v>
      </c>
      <c r="E178" s="239" t="s">
        <v>1</v>
      </c>
      <c r="F178" s="240" t="s">
        <v>220</v>
      </c>
      <c r="G178" s="238"/>
      <c r="H178" s="241">
        <v>176.38</v>
      </c>
      <c r="I178" s="238"/>
      <c r="J178" s="238"/>
      <c r="K178" s="238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136</v>
      </c>
      <c r="AU178" s="246" t="s">
        <v>88</v>
      </c>
      <c r="AV178" s="13" t="s">
        <v>88</v>
      </c>
      <c r="AW178" s="13" t="s">
        <v>34</v>
      </c>
      <c r="AX178" s="13" t="s">
        <v>79</v>
      </c>
      <c r="AY178" s="246" t="s">
        <v>126</v>
      </c>
    </row>
    <row r="179" s="13" customFormat="1">
      <c r="A179" s="13"/>
      <c r="B179" s="237"/>
      <c r="C179" s="238"/>
      <c r="D179" s="233" t="s">
        <v>136</v>
      </c>
      <c r="E179" s="239" t="s">
        <v>1</v>
      </c>
      <c r="F179" s="240" t="s">
        <v>221</v>
      </c>
      <c r="G179" s="238"/>
      <c r="H179" s="241">
        <v>44.100000000000001</v>
      </c>
      <c r="I179" s="238"/>
      <c r="J179" s="238"/>
      <c r="K179" s="238"/>
      <c r="L179" s="242"/>
      <c r="M179" s="243"/>
      <c r="N179" s="244"/>
      <c r="O179" s="244"/>
      <c r="P179" s="244"/>
      <c r="Q179" s="244"/>
      <c r="R179" s="244"/>
      <c r="S179" s="244"/>
      <c r="T179" s="24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6" t="s">
        <v>136</v>
      </c>
      <c r="AU179" s="246" t="s">
        <v>88</v>
      </c>
      <c r="AV179" s="13" t="s">
        <v>88</v>
      </c>
      <c r="AW179" s="13" t="s">
        <v>34</v>
      </c>
      <c r="AX179" s="13" t="s">
        <v>79</v>
      </c>
      <c r="AY179" s="246" t="s">
        <v>126</v>
      </c>
    </row>
    <row r="180" s="13" customFormat="1">
      <c r="A180" s="13"/>
      <c r="B180" s="237"/>
      <c r="C180" s="238"/>
      <c r="D180" s="233" t="s">
        <v>136</v>
      </c>
      <c r="E180" s="239" t="s">
        <v>1</v>
      </c>
      <c r="F180" s="240" t="s">
        <v>222</v>
      </c>
      <c r="G180" s="238"/>
      <c r="H180" s="241">
        <v>696.38</v>
      </c>
      <c r="I180" s="238"/>
      <c r="J180" s="238"/>
      <c r="K180" s="238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136</v>
      </c>
      <c r="AU180" s="246" t="s">
        <v>88</v>
      </c>
      <c r="AV180" s="13" t="s">
        <v>88</v>
      </c>
      <c r="AW180" s="13" t="s">
        <v>34</v>
      </c>
      <c r="AX180" s="13" t="s">
        <v>79</v>
      </c>
      <c r="AY180" s="246" t="s">
        <v>126</v>
      </c>
    </row>
    <row r="181" s="13" customFormat="1">
      <c r="A181" s="13"/>
      <c r="B181" s="237"/>
      <c r="C181" s="238"/>
      <c r="D181" s="233" t="s">
        <v>136</v>
      </c>
      <c r="E181" s="239" t="s">
        <v>1</v>
      </c>
      <c r="F181" s="240" t="s">
        <v>223</v>
      </c>
      <c r="G181" s="238"/>
      <c r="H181" s="241">
        <v>174.09999999999999</v>
      </c>
      <c r="I181" s="238"/>
      <c r="J181" s="238"/>
      <c r="K181" s="238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136</v>
      </c>
      <c r="AU181" s="246" t="s">
        <v>88</v>
      </c>
      <c r="AV181" s="13" t="s">
        <v>88</v>
      </c>
      <c r="AW181" s="13" t="s">
        <v>34</v>
      </c>
      <c r="AX181" s="13" t="s">
        <v>79</v>
      </c>
      <c r="AY181" s="246" t="s">
        <v>126</v>
      </c>
    </row>
    <row r="182" s="16" customFormat="1">
      <c r="A182" s="16"/>
      <c r="B182" s="266"/>
      <c r="C182" s="267"/>
      <c r="D182" s="233" t="s">
        <v>136</v>
      </c>
      <c r="E182" s="268" t="s">
        <v>1</v>
      </c>
      <c r="F182" s="269" t="s">
        <v>224</v>
      </c>
      <c r="G182" s="267"/>
      <c r="H182" s="270">
        <v>1090.96</v>
      </c>
      <c r="I182" s="267"/>
      <c r="J182" s="267"/>
      <c r="K182" s="267"/>
      <c r="L182" s="271"/>
      <c r="M182" s="272"/>
      <c r="N182" s="273"/>
      <c r="O182" s="273"/>
      <c r="P182" s="273"/>
      <c r="Q182" s="273"/>
      <c r="R182" s="273"/>
      <c r="S182" s="273"/>
      <c r="T182" s="274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275" t="s">
        <v>136</v>
      </c>
      <c r="AU182" s="275" t="s">
        <v>88</v>
      </c>
      <c r="AV182" s="16" t="s">
        <v>132</v>
      </c>
      <c r="AW182" s="16" t="s">
        <v>34</v>
      </c>
      <c r="AX182" s="16" t="s">
        <v>8</v>
      </c>
      <c r="AY182" s="275" t="s">
        <v>126</v>
      </c>
    </row>
    <row r="183" s="2" customFormat="1" ht="33" customHeight="1">
      <c r="A183" s="35"/>
      <c r="B183" s="36"/>
      <c r="C183" s="221" t="s">
        <v>229</v>
      </c>
      <c r="D183" s="221" t="s">
        <v>128</v>
      </c>
      <c r="E183" s="222" t="s">
        <v>230</v>
      </c>
      <c r="F183" s="223" t="s">
        <v>231</v>
      </c>
      <c r="G183" s="224" t="s">
        <v>162</v>
      </c>
      <c r="H183" s="225">
        <v>20</v>
      </c>
      <c r="I183" s="225">
        <v>1500</v>
      </c>
      <c r="J183" s="225">
        <f>ROUND(I183*H183,0)</f>
        <v>30000</v>
      </c>
      <c r="K183" s="226"/>
      <c r="L183" s="38"/>
      <c r="M183" s="227" t="s">
        <v>1</v>
      </c>
      <c r="N183" s="228" t="s">
        <v>44</v>
      </c>
      <c r="O183" s="229">
        <v>0</v>
      </c>
      <c r="P183" s="229">
        <f>O183*H183</f>
        <v>0</v>
      </c>
      <c r="Q183" s="229">
        <v>0</v>
      </c>
      <c r="R183" s="229">
        <f>Q183*H183</f>
        <v>0</v>
      </c>
      <c r="S183" s="229">
        <v>0</v>
      </c>
      <c r="T183" s="23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31" t="s">
        <v>132</v>
      </c>
      <c r="AT183" s="231" t="s">
        <v>128</v>
      </c>
      <c r="AU183" s="231" t="s">
        <v>88</v>
      </c>
      <c r="AY183" s="18" t="s">
        <v>126</v>
      </c>
      <c r="BE183" s="232">
        <f>IF(N183="základní",J183,0)</f>
        <v>30000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8" t="s">
        <v>8</v>
      </c>
      <c r="BK183" s="232">
        <f>ROUND(I183*H183,0)</f>
        <v>30000</v>
      </c>
      <c r="BL183" s="18" t="s">
        <v>132</v>
      </c>
      <c r="BM183" s="231" t="s">
        <v>232</v>
      </c>
    </row>
    <row r="184" s="2" customFormat="1">
      <c r="A184" s="35"/>
      <c r="B184" s="36"/>
      <c r="C184" s="37"/>
      <c r="D184" s="233" t="s">
        <v>134</v>
      </c>
      <c r="E184" s="37"/>
      <c r="F184" s="234" t="s">
        <v>233</v>
      </c>
      <c r="G184" s="37"/>
      <c r="H184" s="37"/>
      <c r="I184" s="37"/>
      <c r="J184" s="37"/>
      <c r="K184" s="37"/>
      <c r="L184" s="38"/>
      <c r="M184" s="235"/>
      <c r="N184" s="236"/>
      <c r="O184" s="87"/>
      <c r="P184" s="87"/>
      <c r="Q184" s="87"/>
      <c r="R184" s="87"/>
      <c r="S184" s="87"/>
      <c r="T184" s="88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T184" s="18" t="s">
        <v>134</v>
      </c>
      <c r="AU184" s="18" t="s">
        <v>88</v>
      </c>
    </row>
    <row r="185" s="13" customFormat="1">
      <c r="A185" s="13"/>
      <c r="B185" s="237"/>
      <c r="C185" s="238"/>
      <c r="D185" s="233" t="s">
        <v>136</v>
      </c>
      <c r="E185" s="239" t="s">
        <v>1</v>
      </c>
      <c r="F185" s="240" t="s">
        <v>234</v>
      </c>
      <c r="G185" s="238"/>
      <c r="H185" s="241">
        <v>20</v>
      </c>
      <c r="I185" s="238"/>
      <c r="J185" s="238"/>
      <c r="K185" s="238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136</v>
      </c>
      <c r="AU185" s="246" t="s">
        <v>88</v>
      </c>
      <c r="AV185" s="13" t="s">
        <v>88</v>
      </c>
      <c r="AW185" s="13" t="s">
        <v>34</v>
      </c>
      <c r="AX185" s="13" t="s">
        <v>8</v>
      </c>
      <c r="AY185" s="246" t="s">
        <v>126</v>
      </c>
    </row>
    <row r="186" s="2" customFormat="1" ht="21.75" customHeight="1">
      <c r="A186" s="35"/>
      <c r="B186" s="36"/>
      <c r="C186" s="221" t="s">
        <v>235</v>
      </c>
      <c r="D186" s="221" t="s">
        <v>128</v>
      </c>
      <c r="E186" s="222" t="s">
        <v>236</v>
      </c>
      <c r="F186" s="223" t="s">
        <v>237</v>
      </c>
      <c r="G186" s="224" t="s">
        <v>140</v>
      </c>
      <c r="H186" s="225">
        <v>392</v>
      </c>
      <c r="I186" s="225">
        <v>29.100000000000001</v>
      </c>
      <c r="J186" s="225">
        <f>ROUND(I186*H186,0)</f>
        <v>11407</v>
      </c>
      <c r="K186" s="226"/>
      <c r="L186" s="38"/>
      <c r="M186" s="227" t="s">
        <v>1</v>
      </c>
      <c r="N186" s="228" t="s">
        <v>44</v>
      </c>
      <c r="O186" s="229">
        <v>0.095000000000000001</v>
      </c>
      <c r="P186" s="229">
        <f>O186*H186</f>
        <v>37.240000000000002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31" t="s">
        <v>132</v>
      </c>
      <c r="AT186" s="231" t="s">
        <v>128</v>
      </c>
      <c r="AU186" s="231" t="s">
        <v>88</v>
      </c>
      <c r="AY186" s="18" t="s">
        <v>126</v>
      </c>
      <c r="BE186" s="232">
        <f>IF(N186="základní",J186,0)</f>
        <v>11407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</v>
      </c>
      <c r="BK186" s="232">
        <f>ROUND(I186*H186,0)</f>
        <v>11407</v>
      </c>
      <c r="BL186" s="18" t="s">
        <v>132</v>
      </c>
      <c r="BM186" s="231" t="s">
        <v>238</v>
      </c>
    </row>
    <row r="187" s="13" customFormat="1">
      <c r="A187" s="13"/>
      <c r="B187" s="237"/>
      <c r="C187" s="238"/>
      <c r="D187" s="233" t="s">
        <v>136</v>
      </c>
      <c r="E187" s="239" t="s">
        <v>1</v>
      </c>
      <c r="F187" s="240" t="s">
        <v>239</v>
      </c>
      <c r="G187" s="238"/>
      <c r="H187" s="241">
        <v>95</v>
      </c>
      <c r="I187" s="238"/>
      <c r="J187" s="238"/>
      <c r="K187" s="238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136</v>
      </c>
      <c r="AU187" s="246" t="s">
        <v>88</v>
      </c>
      <c r="AV187" s="13" t="s">
        <v>88</v>
      </c>
      <c r="AW187" s="13" t="s">
        <v>34</v>
      </c>
      <c r="AX187" s="13" t="s">
        <v>79</v>
      </c>
      <c r="AY187" s="246" t="s">
        <v>126</v>
      </c>
    </row>
    <row r="188" s="13" customFormat="1">
      <c r="A188" s="13"/>
      <c r="B188" s="237"/>
      <c r="C188" s="238"/>
      <c r="D188" s="233" t="s">
        <v>136</v>
      </c>
      <c r="E188" s="239" t="s">
        <v>1</v>
      </c>
      <c r="F188" s="240" t="s">
        <v>240</v>
      </c>
      <c r="G188" s="238"/>
      <c r="H188" s="241">
        <v>297</v>
      </c>
      <c r="I188" s="238"/>
      <c r="J188" s="238"/>
      <c r="K188" s="238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136</v>
      </c>
      <c r="AU188" s="246" t="s">
        <v>88</v>
      </c>
      <c r="AV188" s="13" t="s">
        <v>88</v>
      </c>
      <c r="AW188" s="13" t="s">
        <v>34</v>
      </c>
      <c r="AX188" s="13" t="s">
        <v>79</v>
      </c>
      <c r="AY188" s="246" t="s">
        <v>126</v>
      </c>
    </row>
    <row r="189" s="16" customFormat="1">
      <c r="A189" s="16"/>
      <c r="B189" s="266"/>
      <c r="C189" s="267"/>
      <c r="D189" s="233" t="s">
        <v>136</v>
      </c>
      <c r="E189" s="268" t="s">
        <v>1</v>
      </c>
      <c r="F189" s="269" t="s">
        <v>224</v>
      </c>
      <c r="G189" s="267"/>
      <c r="H189" s="270">
        <v>392</v>
      </c>
      <c r="I189" s="267"/>
      <c r="J189" s="267"/>
      <c r="K189" s="267"/>
      <c r="L189" s="271"/>
      <c r="M189" s="272"/>
      <c r="N189" s="273"/>
      <c r="O189" s="273"/>
      <c r="P189" s="273"/>
      <c r="Q189" s="273"/>
      <c r="R189" s="273"/>
      <c r="S189" s="273"/>
      <c r="T189" s="27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75" t="s">
        <v>136</v>
      </c>
      <c r="AU189" s="275" t="s">
        <v>88</v>
      </c>
      <c r="AV189" s="16" t="s">
        <v>132</v>
      </c>
      <c r="AW189" s="16" t="s">
        <v>34</v>
      </c>
      <c r="AX189" s="16" t="s">
        <v>8</v>
      </c>
      <c r="AY189" s="275" t="s">
        <v>126</v>
      </c>
    </row>
    <row r="190" s="2" customFormat="1" ht="21.75" customHeight="1">
      <c r="A190" s="35"/>
      <c r="B190" s="36"/>
      <c r="C190" s="221" t="s">
        <v>241</v>
      </c>
      <c r="D190" s="221" t="s">
        <v>128</v>
      </c>
      <c r="E190" s="222" t="s">
        <v>242</v>
      </c>
      <c r="F190" s="223" t="s">
        <v>243</v>
      </c>
      <c r="G190" s="224" t="s">
        <v>140</v>
      </c>
      <c r="H190" s="225">
        <v>239.59999999999999</v>
      </c>
      <c r="I190" s="225">
        <v>13.4</v>
      </c>
      <c r="J190" s="225">
        <f>ROUND(I190*H190,0)</f>
        <v>3211</v>
      </c>
      <c r="K190" s="226"/>
      <c r="L190" s="38"/>
      <c r="M190" s="227" t="s">
        <v>1</v>
      </c>
      <c r="N190" s="228" t="s">
        <v>44</v>
      </c>
      <c r="O190" s="229">
        <v>0.019</v>
      </c>
      <c r="P190" s="229">
        <f>O190*H190</f>
        <v>4.5523999999999996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31" t="s">
        <v>132</v>
      </c>
      <c r="AT190" s="231" t="s">
        <v>128</v>
      </c>
      <c r="AU190" s="231" t="s">
        <v>88</v>
      </c>
      <c r="AY190" s="18" t="s">
        <v>126</v>
      </c>
      <c r="BE190" s="232">
        <f>IF(N190="základní",J190,0)</f>
        <v>3211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</v>
      </c>
      <c r="BK190" s="232">
        <f>ROUND(I190*H190,0)</f>
        <v>3211</v>
      </c>
      <c r="BL190" s="18" t="s">
        <v>132</v>
      </c>
      <c r="BM190" s="231" t="s">
        <v>244</v>
      </c>
    </row>
    <row r="191" s="13" customFormat="1">
      <c r="A191" s="13"/>
      <c r="B191" s="237"/>
      <c r="C191" s="238"/>
      <c r="D191" s="233" t="s">
        <v>136</v>
      </c>
      <c r="E191" s="239" t="s">
        <v>1</v>
      </c>
      <c r="F191" s="240" t="s">
        <v>245</v>
      </c>
      <c r="G191" s="238"/>
      <c r="H191" s="241">
        <v>15.4</v>
      </c>
      <c r="I191" s="238"/>
      <c r="J191" s="238"/>
      <c r="K191" s="238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136</v>
      </c>
      <c r="AU191" s="246" t="s">
        <v>88</v>
      </c>
      <c r="AV191" s="13" t="s">
        <v>88</v>
      </c>
      <c r="AW191" s="13" t="s">
        <v>34</v>
      </c>
      <c r="AX191" s="13" t="s">
        <v>79</v>
      </c>
      <c r="AY191" s="246" t="s">
        <v>126</v>
      </c>
    </row>
    <row r="192" s="13" customFormat="1">
      <c r="A192" s="13"/>
      <c r="B192" s="237"/>
      <c r="C192" s="238"/>
      <c r="D192" s="233" t="s">
        <v>136</v>
      </c>
      <c r="E192" s="239" t="s">
        <v>1</v>
      </c>
      <c r="F192" s="240" t="s">
        <v>246</v>
      </c>
      <c r="G192" s="238"/>
      <c r="H192" s="241">
        <v>15.800000000000001</v>
      </c>
      <c r="I192" s="238"/>
      <c r="J192" s="238"/>
      <c r="K192" s="238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136</v>
      </c>
      <c r="AU192" s="246" t="s">
        <v>88</v>
      </c>
      <c r="AV192" s="13" t="s">
        <v>88</v>
      </c>
      <c r="AW192" s="13" t="s">
        <v>34</v>
      </c>
      <c r="AX192" s="13" t="s">
        <v>79</v>
      </c>
      <c r="AY192" s="246" t="s">
        <v>126</v>
      </c>
    </row>
    <row r="193" s="13" customFormat="1">
      <c r="A193" s="13"/>
      <c r="B193" s="237"/>
      <c r="C193" s="238"/>
      <c r="D193" s="233" t="s">
        <v>136</v>
      </c>
      <c r="E193" s="239" t="s">
        <v>1</v>
      </c>
      <c r="F193" s="240" t="s">
        <v>247</v>
      </c>
      <c r="G193" s="238"/>
      <c r="H193" s="241">
        <v>15.800000000000001</v>
      </c>
      <c r="I193" s="238"/>
      <c r="J193" s="238"/>
      <c r="K193" s="238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136</v>
      </c>
      <c r="AU193" s="246" t="s">
        <v>88</v>
      </c>
      <c r="AV193" s="13" t="s">
        <v>88</v>
      </c>
      <c r="AW193" s="13" t="s">
        <v>34</v>
      </c>
      <c r="AX193" s="13" t="s">
        <v>79</v>
      </c>
      <c r="AY193" s="246" t="s">
        <v>126</v>
      </c>
    </row>
    <row r="194" s="13" customFormat="1">
      <c r="A194" s="13"/>
      <c r="B194" s="237"/>
      <c r="C194" s="238"/>
      <c r="D194" s="233" t="s">
        <v>136</v>
      </c>
      <c r="E194" s="239" t="s">
        <v>1</v>
      </c>
      <c r="F194" s="240" t="s">
        <v>248</v>
      </c>
      <c r="G194" s="238"/>
      <c r="H194" s="241">
        <v>13.800000000000001</v>
      </c>
      <c r="I194" s="238"/>
      <c r="J194" s="238"/>
      <c r="K194" s="238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136</v>
      </c>
      <c r="AU194" s="246" t="s">
        <v>88</v>
      </c>
      <c r="AV194" s="13" t="s">
        <v>88</v>
      </c>
      <c r="AW194" s="13" t="s">
        <v>34</v>
      </c>
      <c r="AX194" s="13" t="s">
        <v>79</v>
      </c>
      <c r="AY194" s="246" t="s">
        <v>126</v>
      </c>
    </row>
    <row r="195" s="13" customFormat="1">
      <c r="A195" s="13"/>
      <c r="B195" s="237"/>
      <c r="C195" s="238"/>
      <c r="D195" s="233" t="s">
        <v>136</v>
      </c>
      <c r="E195" s="239" t="s">
        <v>1</v>
      </c>
      <c r="F195" s="240" t="s">
        <v>249</v>
      </c>
      <c r="G195" s="238"/>
      <c r="H195" s="241">
        <v>11.800000000000001</v>
      </c>
      <c r="I195" s="238"/>
      <c r="J195" s="238"/>
      <c r="K195" s="238"/>
      <c r="L195" s="242"/>
      <c r="M195" s="243"/>
      <c r="N195" s="244"/>
      <c r="O195" s="244"/>
      <c r="P195" s="244"/>
      <c r="Q195" s="244"/>
      <c r="R195" s="244"/>
      <c r="S195" s="244"/>
      <c r="T195" s="24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6" t="s">
        <v>136</v>
      </c>
      <c r="AU195" s="246" t="s">
        <v>88</v>
      </c>
      <c r="AV195" s="13" t="s">
        <v>88</v>
      </c>
      <c r="AW195" s="13" t="s">
        <v>34</v>
      </c>
      <c r="AX195" s="13" t="s">
        <v>79</v>
      </c>
      <c r="AY195" s="246" t="s">
        <v>126</v>
      </c>
    </row>
    <row r="196" s="13" customFormat="1">
      <c r="A196" s="13"/>
      <c r="B196" s="237"/>
      <c r="C196" s="238"/>
      <c r="D196" s="233" t="s">
        <v>136</v>
      </c>
      <c r="E196" s="239" t="s">
        <v>1</v>
      </c>
      <c r="F196" s="240" t="s">
        <v>250</v>
      </c>
      <c r="G196" s="238"/>
      <c r="H196" s="241">
        <v>13</v>
      </c>
      <c r="I196" s="238"/>
      <c r="J196" s="238"/>
      <c r="K196" s="238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136</v>
      </c>
      <c r="AU196" s="246" t="s">
        <v>88</v>
      </c>
      <c r="AV196" s="13" t="s">
        <v>88</v>
      </c>
      <c r="AW196" s="13" t="s">
        <v>34</v>
      </c>
      <c r="AX196" s="13" t="s">
        <v>79</v>
      </c>
      <c r="AY196" s="246" t="s">
        <v>126</v>
      </c>
    </row>
    <row r="197" s="13" customFormat="1">
      <c r="A197" s="13"/>
      <c r="B197" s="237"/>
      <c r="C197" s="238"/>
      <c r="D197" s="233" t="s">
        <v>136</v>
      </c>
      <c r="E197" s="239" t="s">
        <v>1</v>
      </c>
      <c r="F197" s="240" t="s">
        <v>251</v>
      </c>
      <c r="G197" s="238"/>
      <c r="H197" s="241">
        <v>12.199999999999999</v>
      </c>
      <c r="I197" s="238"/>
      <c r="J197" s="238"/>
      <c r="K197" s="238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136</v>
      </c>
      <c r="AU197" s="246" t="s">
        <v>88</v>
      </c>
      <c r="AV197" s="13" t="s">
        <v>88</v>
      </c>
      <c r="AW197" s="13" t="s">
        <v>34</v>
      </c>
      <c r="AX197" s="13" t="s">
        <v>79</v>
      </c>
      <c r="AY197" s="246" t="s">
        <v>126</v>
      </c>
    </row>
    <row r="198" s="13" customFormat="1">
      <c r="A198" s="13"/>
      <c r="B198" s="237"/>
      <c r="C198" s="238"/>
      <c r="D198" s="233" t="s">
        <v>136</v>
      </c>
      <c r="E198" s="239" t="s">
        <v>1</v>
      </c>
      <c r="F198" s="240" t="s">
        <v>252</v>
      </c>
      <c r="G198" s="238"/>
      <c r="H198" s="241">
        <v>12.199999999999999</v>
      </c>
      <c r="I198" s="238"/>
      <c r="J198" s="238"/>
      <c r="K198" s="238"/>
      <c r="L198" s="242"/>
      <c r="M198" s="243"/>
      <c r="N198" s="244"/>
      <c r="O198" s="244"/>
      <c r="P198" s="244"/>
      <c r="Q198" s="244"/>
      <c r="R198" s="244"/>
      <c r="S198" s="244"/>
      <c r="T198" s="24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6" t="s">
        <v>136</v>
      </c>
      <c r="AU198" s="246" t="s">
        <v>88</v>
      </c>
      <c r="AV198" s="13" t="s">
        <v>88</v>
      </c>
      <c r="AW198" s="13" t="s">
        <v>34</v>
      </c>
      <c r="AX198" s="13" t="s">
        <v>79</v>
      </c>
      <c r="AY198" s="246" t="s">
        <v>126</v>
      </c>
    </row>
    <row r="199" s="13" customFormat="1">
      <c r="A199" s="13"/>
      <c r="B199" s="237"/>
      <c r="C199" s="238"/>
      <c r="D199" s="233" t="s">
        <v>136</v>
      </c>
      <c r="E199" s="239" t="s">
        <v>1</v>
      </c>
      <c r="F199" s="240" t="s">
        <v>253</v>
      </c>
      <c r="G199" s="238"/>
      <c r="H199" s="241">
        <v>10.4</v>
      </c>
      <c r="I199" s="238"/>
      <c r="J199" s="238"/>
      <c r="K199" s="238"/>
      <c r="L199" s="242"/>
      <c r="M199" s="243"/>
      <c r="N199" s="244"/>
      <c r="O199" s="244"/>
      <c r="P199" s="244"/>
      <c r="Q199" s="244"/>
      <c r="R199" s="244"/>
      <c r="S199" s="244"/>
      <c r="T199" s="24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6" t="s">
        <v>136</v>
      </c>
      <c r="AU199" s="246" t="s">
        <v>88</v>
      </c>
      <c r="AV199" s="13" t="s">
        <v>88</v>
      </c>
      <c r="AW199" s="13" t="s">
        <v>34</v>
      </c>
      <c r="AX199" s="13" t="s">
        <v>79</v>
      </c>
      <c r="AY199" s="246" t="s">
        <v>126</v>
      </c>
    </row>
    <row r="200" s="13" customFormat="1">
      <c r="A200" s="13"/>
      <c r="B200" s="237"/>
      <c r="C200" s="238"/>
      <c r="D200" s="233" t="s">
        <v>136</v>
      </c>
      <c r="E200" s="239" t="s">
        <v>1</v>
      </c>
      <c r="F200" s="240" t="s">
        <v>254</v>
      </c>
      <c r="G200" s="238"/>
      <c r="H200" s="241">
        <v>12.4</v>
      </c>
      <c r="I200" s="238"/>
      <c r="J200" s="238"/>
      <c r="K200" s="238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136</v>
      </c>
      <c r="AU200" s="246" t="s">
        <v>88</v>
      </c>
      <c r="AV200" s="13" t="s">
        <v>88</v>
      </c>
      <c r="AW200" s="13" t="s">
        <v>34</v>
      </c>
      <c r="AX200" s="13" t="s">
        <v>79</v>
      </c>
      <c r="AY200" s="246" t="s">
        <v>126</v>
      </c>
    </row>
    <row r="201" s="13" customFormat="1">
      <c r="A201" s="13"/>
      <c r="B201" s="237"/>
      <c r="C201" s="238"/>
      <c r="D201" s="233" t="s">
        <v>136</v>
      </c>
      <c r="E201" s="239" t="s">
        <v>1</v>
      </c>
      <c r="F201" s="240" t="s">
        <v>255</v>
      </c>
      <c r="G201" s="238"/>
      <c r="H201" s="241">
        <v>13.199999999999999</v>
      </c>
      <c r="I201" s="238"/>
      <c r="J201" s="238"/>
      <c r="K201" s="238"/>
      <c r="L201" s="242"/>
      <c r="M201" s="243"/>
      <c r="N201" s="244"/>
      <c r="O201" s="244"/>
      <c r="P201" s="244"/>
      <c r="Q201" s="244"/>
      <c r="R201" s="244"/>
      <c r="S201" s="244"/>
      <c r="T201" s="24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6" t="s">
        <v>136</v>
      </c>
      <c r="AU201" s="246" t="s">
        <v>88</v>
      </c>
      <c r="AV201" s="13" t="s">
        <v>88</v>
      </c>
      <c r="AW201" s="13" t="s">
        <v>34</v>
      </c>
      <c r="AX201" s="13" t="s">
        <v>79</v>
      </c>
      <c r="AY201" s="246" t="s">
        <v>126</v>
      </c>
    </row>
    <row r="202" s="13" customFormat="1">
      <c r="A202" s="13"/>
      <c r="B202" s="237"/>
      <c r="C202" s="238"/>
      <c r="D202" s="233" t="s">
        <v>136</v>
      </c>
      <c r="E202" s="239" t="s">
        <v>1</v>
      </c>
      <c r="F202" s="240" t="s">
        <v>256</v>
      </c>
      <c r="G202" s="238"/>
      <c r="H202" s="241">
        <v>12</v>
      </c>
      <c r="I202" s="238"/>
      <c r="J202" s="238"/>
      <c r="K202" s="238"/>
      <c r="L202" s="242"/>
      <c r="M202" s="243"/>
      <c r="N202" s="244"/>
      <c r="O202" s="244"/>
      <c r="P202" s="244"/>
      <c r="Q202" s="244"/>
      <c r="R202" s="244"/>
      <c r="S202" s="244"/>
      <c r="T202" s="24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6" t="s">
        <v>136</v>
      </c>
      <c r="AU202" s="246" t="s">
        <v>88</v>
      </c>
      <c r="AV202" s="13" t="s">
        <v>88</v>
      </c>
      <c r="AW202" s="13" t="s">
        <v>34</v>
      </c>
      <c r="AX202" s="13" t="s">
        <v>79</v>
      </c>
      <c r="AY202" s="246" t="s">
        <v>126</v>
      </c>
    </row>
    <row r="203" s="13" customFormat="1">
      <c r="A203" s="13"/>
      <c r="B203" s="237"/>
      <c r="C203" s="238"/>
      <c r="D203" s="233" t="s">
        <v>136</v>
      </c>
      <c r="E203" s="239" t="s">
        <v>1</v>
      </c>
      <c r="F203" s="240" t="s">
        <v>257</v>
      </c>
      <c r="G203" s="238"/>
      <c r="H203" s="241">
        <v>12.199999999999999</v>
      </c>
      <c r="I203" s="238"/>
      <c r="J203" s="238"/>
      <c r="K203" s="238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136</v>
      </c>
      <c r="AU203" s="246" t="s">
        <v>88</v>
      </c>
      <c r="AV203" s="13" t="s">
        <v>88</v>
      </c>
      <c r="AW203" s="13" t="s">
        <v>34</v>
      </c>
      <c r="AX203" s="13" t="s">
        <v>79</v>
      </c>
      <c r="AY203" s="246" t="s">
        <v>126</v>
      </c>
    </row>
    <row r="204" s="13" customFormat="1">
      <c r="A204" s="13"/>
      <c r="B204" s="237"/>
      <c r="C204" s="238"/>
      <c r="D204" s="233" t="s">
        <v>136</v>
      </c>
      <c r="E204" s="239" t="s">
        <v>1</v>
      </c>
      <c r="F204" s="240" t="s">
        <v>258</v>
      </c>
      <c r="G204" s="238"/>
      <c r="H204" s="241">
        <v>13.199999999999999</v>
      </c>
      <c r="I204" s="238"/>
      <c r="J204" s="238"/>
      <c r="K204" s="238"/>
      <c r="L204" s="242"/>
      <c r="M204" s="243"/>
      <c r="N204" s="244"/>
      <c r="O204" s="244"/>
      <c r="P204" s="244"/>
      <c r="Q204" s="244"/>
      <c r="R204" s="244"/>
      <c r="S204" s="244"/>
      <c r="T204" s="24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6" t="s">
        <v>136</v>
      </c>
      <c r="AU204" s="246" t="s">
        <v>88</v>
      </c>
      <c r="AV204" s="13" t="s">
        <v>88</v>
      </c>
      <c r="AW204" s="13" t="s">
        <v>34</v>
      </c>
      <c r="AX204" s="13" t="s">
        <v>79</v>
      </c>
      <c r="AY204" s="246" t="s">
        <v>126</v>
      </c>
    </row>
    <row r="205" s="13" customFormat="1">
      <c r="A205" s="13"/>
      <c r="B205" s="237"/>
      <c r="C205" s="238"/>
      <c r="D205" s="233" t="s">
        <v>136</v>
      </c>
      <c r="E205" s="239" t="s">
        <v>1</v>
      </c>
      <c r="F205" s="240" t="s">
        <v>259</v>
      </c>
      <c r="G205" s="238"/>
      <c r="H205" s="241">
        <v>14.800000000000001</v>
      </c>
      <c r="I205" s="238"/>
      <c r="J205" s="238"/>
      <c r="K205" s="238"/>
      <c r="L205" s="242"/>
      <c r="M205" s="243"/>
      <c r="N205" s="244"/>
      <c r="O205" s="244"/>
      <c r="P205" s="244"/>
      <c r="Q205" s="244"/>
      <c r="R205" s="244"/>
      <c r="S205" s="244"/>
      <c r="T205" s="24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6" t="s">
        <v>136</v>
      </c>
      <c r="AU205" s="246" t="s">
        <v>88</v>
      </c>
      <c r="AV205" s="13" t="s">
        <v>88</v>
      </c>
      <c r="AW205" s="13" t="s">
        <v>34</v>
      </c>
      <c r="AX205" s="13" t="s">
        <v>79</v>
      </c>
      <c r="AY205" s="246" t="s">
        <v>126</v>
      </c>
    </row>
    <row r="206" s="13" customFormat="1">
      <c r="A206" s="13"/>
      <c r="B206" s="237"/>
      <c r="C206" s="238"/>
      <c r="D206" s="233" t="s">
        <v>136</v>
      </c>
      <c r="E206" s="239" t="s">
        <v>1</v>
      </c>
      <c r="F206" s="240" t="s">
        <v>260</v>
      </c>
      <c r="G206" s="238"/>
      <c r="H206" s="241">
        <v>13.800000000000001</v>
      </c>
      <c r="I206" s="238"/>
      <c r="J206" s="238"/>
      <c r="K206" s="238"/>
      <c r="L206" s="242"/>
      <c r="M206" s="243"/>
      <c r="N206" s="244"/>
      <c r="O206" s="244"/>
      <c r="P206" s="244"/>
      <c r="Q206" s="244"/>
      <c r="R206" s="244"/>
      <c r="S206" s="244"/>
      <c r="T206" s="24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6" t="s">
        <v>136</v>
      </c>
      <c r="AU206" s="246" t="s">
        <v>88</v>
      </c>
      <c r="AV206" s="13" t="s">
        <v>88</v>
      </c>
      <c r="AW206" s="13" t="s">
        <v>34</v>
      </c>
      <c r="AX206" s="13" t="s">
        <v>79</v>
      </c>
      <c r="AY206" s="246" t="s">
        <v>126</v>
      </c>
    </row>
    <row r="207" s="13" customFormat="1">
      <c r="A207" s="13"/>
      <c r="B207" s="237"/>
      <c r="C207" s="238"/>
      <c r="D207" s="233" t="s">
        <v>136</v>
      </c>
      <c r="E207" s="239" t="s">
        <v>1</v>
      </c>
      <c r="F207" s="240" t="s">
        <v>261</v>
      </c>
      <c r="G207" s="238"/>
      <c r="H207" s="241">
        <v>14.4</v>
      </c>
      <c r="I207" s="238"/>
      <c r="J207" s="238"/>
      <c r="K207" s="238"/>
      <c r="L207" s="242"/>
      <c r="M207" s="243"/>
      <c r="N207" s="244"/>
      <c r="O207" s="244"/>
      <c r="P207" s="244"/>
      <c r="Q207" s="244"/>
      <c r="R207" s="244"/>
      <c r="S207" s="244"/>
      <c r="T207" s="24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6" t="s">
        <v>136</v>
      </c>
      <c r="AU207" s="246" t="s">
        <v>88</v>
      </c>
      <c r="AV207" s="13" t="s">
        <v>88</v>
      </c>
      <c r="AW207" s="13" t="s">
        <v>34</v>
      </c>
      <c r="AX207" s="13" t="s">
        <v>79</v>
      </c>
      <c r="AY207" s="246" t="s">
        <v>126</v>
      </c>
    </row>
    <row r="208" s="13" customFormat="1">
      <c r="A208" s="13"/>
      <c r="B208" s="237"/>
      <c r="C208" s="238"/>
      <c r="D208" s="233" t="s">
        <v>136</v>
      </c>
      <c r="E208" s="239" t="s">
        <v>1</v>
      </c>
      <c r="F208" s="240" t="s">
        <v>262</v>
      </c>
      <c r="G208" s="238"/>
      <c r="H208" s="241">
        <v>13.199999999999999</v>
      </c>
      <c r="I208" s="238"/>
      <c r="J208" s="238"/>
      <c r="K208" s="238"/>
      <c r="L208" s="242"/>
      <c r="M208" s="243"/>
      <c r="N208" s="244"/>
      <c r="O208" s="244"/>
      <c r="P208" s="244"/>
      <c r="Q208" s="244"/>
      <c r="R208" s="244"/>
      <c r="S208" s="244"/>
      <c r="T208" s="24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6" t="s">
        <v>136</v>
      </c>
      <c r="AU208" s="246" t="s">
        <v>88</v>
      </c>
      <c r="AV208" s="13" t="s">
        <v>88</v>
      </c>
      <c r="AW208" s="13" t="s">
        <v>34</v>
      </c>
      <c r="AX208" s="13" t="s">
        <v>79</v>
      </c>
      <c r="AY208" s="246" t="s">
        <v>126</v>
      </c>
    </row>
    <row r="209" s="16" customFormat="1">
      <c r="A209" s="16"/>
      <c r="B209" s="266"/>
      <c r="C209" s="267"/>
      <c r="D209" s="233" t="s">
        <v>136</v>
      </c>
      <c r="E209" s="268" t="s">
        <v>1</v>
      </c>
      <c r="F209" s="269" t="s">
        <v>224</v>
      </c>
      <c r="G209" s="267"/>
      <c r="H209" s="270">
        <v>239.59999999999999</v>
      </c>
      <c r="I209" s="267"/>
      <c r="J209" s="267"/>
      <c r="K209" s="267"/>
      <c r="L209" s="271"/>
      <c r="M209" s="272"/>
      <c r="N209" s="273"/>
      <c r="O209" s="273"/>
      <c r="P209" s="273"/>
      <c r="Q209" s="273"/>
      <c r="R209" s="273"/>
      <c r="S209" s="273"/>
      <c r="T209" s="274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T209" s="275" t="s">
        <v>136</v>
      </c>
      <c r="AU209" s="275" t="s">
        <v>88</v>
      </c>
      <c r="AV209" s="16" t="s">
        <v>132</v>
      </c>
      <c r="AW209" s="16" t="s">
        <v>34</v>
      </c>
      <c r="AX209" s="16" t="s">
        <v>8</v>
      </c>
      <c r="AY209" s="275" t="s">
        <v>126</v>
      </c>
    </row>
    <row r="210" s="2" customFormat="1" ht="21.75" customHeight="1">
      <c r="A210" s="35"/>
      <c r="B210" s="36"/>
      <c r="C210" s="221" t="s">
        <v>263</v>
      </c>
      <c r="D210" s="221" t="s">
        <v>128</v>
      </c>
      <c r="E210" s="222" t="s">
        <v>264</v>
      </c>
      <c r="F210" s="223" t="s">
        <v>265</v>
      </c>
      <c r="G210" s="224" t="s">
        <v>140</v>
      </c>
      <c r="H210" s="225">
        <v>36.619999999999997</v>
      </c>
      <c r="I210" s="225">
        <v>69.599999999999994</v>
      </c>
      <c r="J210" s="225">
        <f>ROUND(I210*H210,0)</f>
        <v>2549</v>
      </c>
      <c r="K210" s="226"/>
      <c r="L210" s="38"/>
      <c r="M210" s="227" t="s">
        <v>1</v>
      </c>
      <c r="N210" s="228" t="s">
        <v>44</v>
      </c>
      <c r="O210" s="229">
        <v>0.080000000000000002</v>
      </c>
      <c r="P210" s="229">
        <f>O210*H210</f>
        <v>2.9295999999999998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31" t="s">
        <v>132</v>
      </c>
      <c r="AT210" s="231" t="s">
        <v>128</v>
      </c>
      <c r="AU210" s="231" t="s">
        <v>88</v>
      </c>
      <c r="AY210" s="18" t="s">
        <v>126</v>
      </c>
      <c r="BE210" s="232">
        <f>IF(N210="základní",J210,0)</f>
        <v>2549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</v>
      </c>
      <c r="BK210" s="232">
        <f>ROUND(I210*H210,0)</f>
        <v>2549</v>
      </c>
      <c r="BL210" s="18" t="s">
        <v>132</v>
      </c>
      <c r="BM210" s="231" t="s">
        <v>266</v>
      </c>
    </row>
    <row r="211" s="14" customFormat="1">
      <c r="A211" s="14"/>
      <c r="B211" s="247"/>
      <c r="C211" s="248"/>
      <c r="D211" s="233" t="s">
        <v>136</v>
      </c>
      <c r="E211" s="249" t="s">
        <v>1</v>
      </c>
      <c r="F211" s="250" t="s">
        <v>267</v>
      </c>
      <c r="G211" s="248"/>
      <c r="H211" s="249" t="s">
        <v>1</v>
      </c>
      <c r="I211" s="248"/>
      <c r="J211" s="248"/>
      <c r="K211" s="248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136</v>
      </c>
      <c r="AU211" s="255" t="s">
        <v>88</v>
      </c>
      <c r="AV211" s="14" t="s">
        <v>8</v>
      </c>
      <c r="AW211" s="14" t="s">
        <v>34</v>
      </c>
      <c r="AX211" s="14" t="s">
        <v>79</v>
      </c>
      <c r="AY211" s="255" t="s">
        <v>126</v>
      </c>
    </row>
    <row r="212" s="13" customFormat="1">
      <c r="A212" s="13"/>
      <c r="B212" s="237"/>
      <c r="C212" s="238"/>
      <c r="D212" s="233" t="s">
        <v>136</v>
      </c>
      <c r="E212" s="239" t="s">
        <v>1</v>
      </c>
      <c r="F212" s="240" t="s">
        <v>268</v>
      </c>
      <c r="G212" s="238"/>
      <c r="H212" s="241">
        <v>36</v>
      </c>
      <c r="I212" s="238"/>
      <c r="J212" s="238"/>
      <c r="K212" s="238"/>
      <c r="L212" s="242"/>
      <c r="M212" s="243"/>
      <c r="N212" s="244"/>
      <c r="O212" s="244"/>
      <c r="P212" s="244"/>
      <c r="Q212" s="244"/>
      <c r="R212" s="244"/>
      <c r="S212" s="244"/>
      <c r="T212" s="24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6" t="s">
        <v>136</v>
      </c>
      <c r="AU212" s="246" t="s">
        <v>88</v>
      </c>
      <c r="AV212" s="13" t="s">
        <v>88</v>
      </c>
      <c r="AW212" s="13" t="s">
        <v>34</v>
      </c>
      <c r="AX212" s="13" t="s">
        <v>79</v>
      </c>
      <c r="AY212" s="246" t="s">
        <v>126</v>
      </c>
    </row>
    <row r="213" s="13" customFormat="1">
      <c r="A213" s="13"/>
      <c r="B213" s="237"/>
      <c r="C213" s="238"/>
      <c r="D213" s="233" t="s">
        <v>136</v>
      </c>
      <c r="E213" s="239" t="s">
        <v>1</v>
      </c>
      <c r="F213" s="240" t="s">
        <v>269</v>
      </c>
      <c r="G213" s="238"/>
      <c r="H213" s="241">
        <v>0.62</v>
      </c>
      <c r="I213" s="238"/>
      <c r="J213" s="238"/>
      <c r="K213" s="238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136</v>
      </c>
      <c r="AU213" s="246" t="s">
        <v>88</v>
      </c>
      <c r="AV213" s="13" t="s">
        <v>88</v>
      </c>
      <c r="AW213" s="13" t="s">
        <v>34</v>
      </c>
      <c r="AX213" s="13" t="s">
        <v>79</v>
      </c>
      <c r="AY213" s="246" t="s">
        <v>126</v>
      </c>
    </row>
    <row r="214" s="16" customFormat="1">
      <c r="A214" s="16"/>
      <c r="B214" s="266"/>
      <c r="C214" s="267"/>
      <c r="D214" s="233" t="s">
        <v>136</v>
      </c>
      <c r="E214" s="268" t="s">
        <v>1</v>
      </c>
      <c r="F214" s="269" t="s">
        <v>224</v>
      </c>
      <c r="G214" s="267"/>
      <c r="H214" s="270">
        <v>36.619999999999997</v>
      </c>
      <c r="I214" s="267"/>
      <c r="J214" s="267"/>
      <c r="K214" s="267"/>
      <c r="L214" s="271"/>
      <c r="M214" s="272"/>
      <c r="N214" s="273"/>
      <c r="O214" s="273"/>
      <c r="P214" s="273"/>
      <c r="Q214" s="273"/>
      <c r="R214" s="273"/>
      <c r="S214" s="273"/>
      <c r="T214" s="27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75" t="s">
        <v>136</v>
      </c>
      <c r="AU214" s="275" t="s">
        <v>88</v>
      </c>
      <c r="AV214" s="16" t="s">
        <v>132</v>
      </c>
      <c r="AW214" s="16" t="s">
        <v>34</v>
      </c>
      <c r="AX214" s="16" t="s">
        <v>8</v>
      </c>
      <c r="AY214" s="275" t="s">
        <v>126</v>
      </c>
    </row>
    <row r="215" s="2" customFormat="1" ht="16.5" customHeight="1">
      <c r="A215" s="35"/>
      <c r="B215" s="36"/>
      <c r="C215" s="221" t="s">
        <v>270</v>
      </c>
      <c r="D215" s="221" t="s">
        <v>128</v>
      </c>
      <c r="E215" s="222" t="s">
        <v>271</v>
      </c>
      <c r="F215" s="223" t="s">
        <v>272</v>
      </c>
      <c r="G215" s="224" t="s">
        <v>140</v>
      </c>
      <c r="H215" s="225">
        <v>4563</v>
      </c>
      <c r="I215" s="225">
        <v>25.300000000000001</v>
      </c>
      <c r="J215" s="225">
        <f>ROUND(I215*H215,0)</f>
        <v>115444</v>
      </c>
      <c r="K215" s="226"/>
      <c r="L215" s="38"/>
      <c r="M215" s="227" t="s">
        <v>1</v>
      </c>
      <c r="N215" s="228" t="s">
        <v>44</v>
      </c>
      <c r="O215" s="229">
        <v>0.012</v>
      </c>
      <c r="P215" s="229">
        <f>O215*H215</f>
        <v>54.756</v>
      </c>
      <c r="Q215" s="229">
        <v>0.0012700000000000001</v>
      </c>
      <c r="R215" s="229">
        <f>Q215*H215</f>
        <v>5.7950100000000004</v>
      </c>
      <c r="S215" s="229">
        <v>0</v>
      </c>
      <c r="T215" s="230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31" t="s">
        <v>132</v>
      </c>
      <c r="AT215" s="231" t="s">
        <v>128</v>
      </c>
      <c r="AU215" s="231" t="s">
        <v>88</v>
      </c>
      <c r="AY215" s="18" t="s">
        <v>126</v>
      </c>
      <c r="BE215" s="232">
        <f>IF(N215="základní",J215,0)</f>
        <v>115444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</v>
      </c>
      <c r="BK215" s="232">
        <f>ROUND(I215*H215,0)</f>
        <v>115444</v>
      </c>
      <c r="BL215" s="18" t="s">
        <v>132</v>
      </c>
      <c r="BM215" s="231" t="s">
        <v>273</v>
      </c>
    </row>
    <row r="216" s="2" customFormat="1">
      <c r="A216" s="35"/>
      <c r="B216" s="36"/>
      <c r="C216" s="37"/>
      <c r="D216" s="233" t="s">
        <v>134</v>
      </c>
      <c r="E216" s="37"/>
      <c r="F216" s="234" t="s">
        <v>274</v>
      </c>
      <c r="G216" s="37"/>
      <c r="H216" s="37"/>
      <c r="I216" s="37"/>
      <c r="J216" s="37"/>
      <c r="K216" s="37"/>
      <c r="L216" s="38"/>
      <c r="M216" s="235"/>
      <c r="N216" s="236"/>
      <c r="O216" s="87"/>
      <c r="P216" s="87"/>
      <c r="Q216" s="87"/>
      <c r="R216" s="87"/>
      <c r="S216" s="87"/>
      <c r="T216" s="88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134</v>
      </c>
      <c r="AU216" s="18" t="s">
        <v>88</v>
      </c>
    </row>
    <row r="217" s="13" customFormat="1">
      <c r="A217" s="13"/>
      <c r="B217" s="237"/>
      <c r="C217" s="238"/>
      <c r="D217" s="233" t="s">
        <v>136</v>
      </c>
      <c r="E217" s="239" t="s">
        <v>1</v>
      </c>
      <c r="F217" s="240" t="s">
        <v>275</v>
      </c>
      <c r="G217" s="238"/>
      <c r="H217" s="241">
        <v>4563</v>
      </c>
      <c r="I217" s="238"/>
      <c r="J217" s="238"/>
      <c r="K217" s="238"/>
      <c r="L217" s="242"/>
      <c r="M217" s="243"/>
      <c r="N217" s="244"/>
      <c r="O217" s="244"/>
      <c r="P217" s="244"/>
      <c r="Q217" s="244"/>
      <c r="R217" s="244"/>
      <c r="S217" s="244"/>
      <c r="T217" s="24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6" t="s">
        <v>136</v>
      </c>
      <c r="AU217" s="246" t="s">
        <v>88</v>
      </c>
      <c r="AV217" s="13" t="s">
        <v>88</v>
      </c>
      <c r="AW217" s="13" t="s">
        <v>34</v>
      </c>
      <c r="AX217" s="13" t="s">
        <v>8</v>
      </c>
      <c r="AY217" s="246" t="s">
        <v>126</v>
      </c>
    </row>
    <row r="218" s="2" customFormat="1" ht="16.5" customHeight="1">
      <c r="A218" s="35"/>
      <c r="B218" s="36"/>
      <c r="C218" s="276" t="s">
        <v>7</v>
      </c>
      <c r="D218" s="276" t="s">
        <v>276</v>
      </c>
      <c r="E218" s="277" t="s">
        <v>277</v>
      </c>
      <c r="F218" s="278" t="s">
        <v>278</v>
      </c>
      <c r="G218" s="279" t="s">
        <v>279</v>
      </c>
      <c r="H218" s="280">
        <v>13.69</v>
      </c>
      <c r="I218" s="280">
        <v>2960</v>
      </c>
      <c r="J218" s="280">
        <f>ROUND(I218*H218,0)</f>
        <v>40522</v>
      </c>
      <c r="K218" s="281"/>
      <c r="L218" s="282"/>
      <c r="M218" s="283" t="s">
        <v>1</v>
      </c>
      <c r="N218" s="284" t="s">
        <v>44</v>
      </c>
      <c r="O218" s="229">
        <v>0</v>
      </c>
      <c r="P218" s="229">
        <f>O218*H218</f>
        <v>0</v>
      </c>
      <c r="Q218" s="229">
        <v>0.001</v>
      </c>
      <c r="R218" s="229">
        <f>Q218*H218</f>
        <v>0.013689999999999999</v>
      </c>
      <c r="S218" s="229">
        <v>0</v>
      </c>
      <c r="T218" s="230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31" t="s">
        <v>189</v>
      </c>
      <c r="AT218" s="231" t="s">
        <v>276</v>
      </c>
      <c r="AU218" s="231" t="s">
        <v>88</v>
      </c>
      <c r="AY218" s="18" t="s">
        <v>126</v>
      </c>
      <c r="BE218" s="232">
        <f>IF(N218="základní",J218,0)</f>
        <v>40522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8" t="s">
        <v>8</v>
      </c>
      <c r="BK218" s="232">
        <f>ROUND(I218*H218,0)</f>
        <v>40522</v>
      </c>
      <c r="BL218" s="18" t="s">
        <v>132</v>
      </c>
      <c r="BM218" s="231" t="s">
        <v>280</v>
      </c>
    </row>
    <row r="219" s="2" customFormat="1">
      <c r="A219" s="35"/>
      <c r="B219" s="36"/>
      <c r="C219" s="37"/>
      <c r="D219" s="233" t="s">
        <v>134</v>
      </c>
      <c r="E219" s="37"/>
      <c r="F219" s="234" t="s">
        <v>281</v>
      </c>
      <c r="G219" s="37"/>
      <c r="H219" s="37"/>
      <c r="I219" s="37"/>
      <c r="J219" s="37"/>
      <c r="K219" s="37"/>
      <c r="L219" s="38"/>
      <c r="M219" s="235"/>
      <c r="N219" s="236"/>
      <c r="O219" s="87"/>
      <c r="P219" s="87"/>
      <c r="Q219" s="87"/>
      <c r="R219" s="87"/>
      <c r="S219" s="87"/>
      <c r="T219" s="88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T219" s="18" t="s">
        <v>134</v>
      </c>
      <c r="AU219" s="18" t="s">
        <v>88</v>
      </c>
    </row>
    <row r="220" s="13" customFormat="1">
      <c r="A220" s="13"/>
      <c r="B220" s="237"/>
      <c r="C220" s="238"/>
      <c r="D220" s="233" t="s">
        <v>136</v>
      </c>
      <c r="E220" s="238"/>
      <c r="F220" s="240" t="s">
        <v>282</v>
      </c>
      <c r="G220" s="238"/>
      <c r="H220" s="241">
        <v>13.69</v>
      </c>
      <c r="I220" s="238"/>
      <c r="J220" s="238"/>
      <c r="K220" s="238"/>
      <c r="L220" s="242"/>
      <c r="M220" s="243"/>
      <c r="N220" s="244"/>
      <c r="O220" s="244"/>
      <c r="P220" s="244"/>
      <c r="Q220" s="244"/>
      <c r="R220" s="244"/>
      <c r="S220" s="244"/>
      <c r="T220" s="24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6" t="s">
        <v>136</v>
      </c>
      <c r="AU220" s="246" t="s">
        <v>88</v>
      </c>
      <c r="AV220" s="13" t="s">
        <v>88</v>
      </c>
      <c r="AW220" s="13" t="s">
        <v>4</v>
      </c>
      <c r="AX220" s="13" t="s">
        <v>8</v>
      </c>
      <c r="AY220" s="246" t="s">
        <v>126</v>
      </c>
    </row>
    <row r="221" s="2" customFormat="1" ht="16.5" customHeight="1">
      <c r="A221" s="35"/>
      <c r="B221" s="36"/>
      <c r="C221" s="276" t="s">
        <v>283</v>
      </c>
      <c r="D221" s="276" t="s">
        <v>276</v>
      </c>
      <c r="E221" s="277" t="s">
        <v>284</v>
      </c>
      <c r="F221" s="278" t="s">
        <v>285</v>
      </c>
      <c r="G221" s="279" t="s">
        <v>279</v>
      </c>
      <c r="H221" s="280">
        <v>34.219999999999999</v>
      </c>
      <c r="I221" s="280">
        <v>580</v>
      </c>
      <c r="J221" s="280">
        <f>ROUND(I221*H221,0)</f>
        <v>19848</v>
      </c>
      <c r="K221" s="281"/>
      <c r="L221" s="282"/>
      <c r="M221" s="283" t="s">
        <v>1</v>
      </c>
      <c r="N221" s="284" t="s">
        <v>44</v>
      </c>
      <c r="O221" s="229">
        <v>0</v>
      </c>
      <c r="P221" s="229">
        <f>O221*H221</f>
        <v>0</v>
      </c>
      <c r="Q221" s="229">
        <v>0.001</v>
      </c>
      <c r="R221" s="229">
        <f>Q221*H221</f>
        <v>0.03422</v>
      </c>
      <c r="S221" s="229">
        <v>0</v>
      </c>
      <c r="T221" s="230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31" t="s">
        <v>189</v>
      </c>
      <c r="AT221" s="231" t="s">
        <v>276</v>
      </c>
      <c r="AU221" s="231" t="s">
        <v>88</v>
      </c>
      <c r="AY221" s="18" t="s">
        <v>126</v>
      </c>
      <c r="BE221" s="232">
        <f>IF(N221="základní",J221,0)</f>
        <v>19848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</v>
      </c>
      <c r="BK221" s="232">
        <f>ROUND(I221*H221,0)</f>
        <v>19848</v>
      </c>
      <c r="BL221" s="18" t="s">
        <v>132</v>
      </c>
      <c r="BM221" s="231" t="s">
        <v>286</v>
      </c>
    </row>
    <row r="222" s="2" customFormat="1">
      <c r="A222" s="35"/>
      <c r="B222" s="36"/>
      <c r="C222" s="37"/>
      <c r="D222" s="233" t="s">
        <v>134</v>
      </c>
      <c r="E222" s="37"/>
      <c r="F222" s="234" t="s">
        <v>287</v>
      </c>
      <c r="G222" s="37"/>
      <c r="H222" s="37"/>
      <c r="I222" s="37"/>
      <c r="J222" s="37"/>
      <c r="K222" s="37"/>
      <c r="L222" s="38"/>
      <c r="M222" s="235"/>
      <c r="N222" s="236"/>
      <c r="O222" s="87"/>
      <c r="P222" s="87"/>
      <c r="Q222" s="87"/>
      <c r="R222" s="87"/>
      <c r="S222" s="87"/>
      <c r="T222" s="88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T222" s="18" t="s">
        <v>134</v>
      </c>
      <c r="AU222" s="18" t="s">
        <v>88</v>
      </c>
    </row>
    <row r="223" s="13" customFormat="1">
      <c r="A223" s="13"/>
      <c r="B223" s="237"/>
      <c r="C223" s="238"/>
      <c r="D223" s="233" t="s">
        <v>136</v>
      </c>
      <c r="E223" s="238"/>
      <c r="F223" s="240" t="s">
        <v>288</v>
      </c>
      <c r="G223" s="238"/>
      <c r="H223" s="241">
        <v>34.219999999999999</v>
      </c>
      <c r="I223" s="238"/>
      <c r="J223" s="238"/>
      <c r="K223" s="238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136</v>
      </c>
      <c r="AU223" s="246" t="s">
        <v>88</v>
      </c>
      <c r="AV223" s="13" t="s">
        <v>88</v>
      </c>
      <c r="AW223" s="13" t="s">
        <v>4</v>
      </c>
      <c r="AX223" s="13" t="s">
        <v>8</v>
      </c>
      <c r="AY223" s="246" t="s">
        <v>126</v>
      </c>
    </row>
    <row r="224" s="12" customFormat="1" ht="22.8" customHeight="1">
      <c r="A224" s="12"/>
      <c r="B224" s="206"/>
      <c r="C224" s="207"/>
      <c r="D224" s="208" t="s">
        <v>78</v>
      </c>
      <c r="E224" s="219" t="s">
        <v>132</v>
      </c>
      <c r="F224" s="219" t="s">
        <v>289</v>
      </c>
      <c r="G224" s="207"/>
      <c r="H224" s="207"/>
      <c r="I224" s="207"/>
      <c r="J224" s="220">
        <f>BK224</f>
        <v>2704493</v>
      </c>
      <c r="K224" s="207"/>
      <c r="L224" s="211"/>
      <c r="M224" s="212"/>
      <c r="N224" s="213"/>
      <c r="O224" s="213"/>
      <c r="P224" s="214">
        <f>SUM(P225:P259)</f>
        <v>2037.9884500000003</v>
      </c>
      <c r="Q224" s="213"/>
      <c r="R224" s="214">
        <f>SUM(R225:R259)</f>
        <v>2615.8647609999998</v>
      </c>
      <c r="S224" s="213"/>
      <c r="T224" s="215">
        <f>SUM(T225:T259)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16" t="s">
        <v>8</v>
      </c>
      <c r="AT224" s="217" t="s">
        <v>78</v>
      </c>
      <c r="AU224" s="217" t="s">
        <v>8</v>
      </c>
      <c r="AY224" s="216" t="s">
        <v>126</v>
      </c>
      <c r="BK224" s="218">
        <f>SUM(BK225:BK259)</f>
        <v>2704493</v>
      </c>
    </row>
    <row r="225" s="2" customFormat="1" ht="21.75" customHeight="1">
      <c r="A225" s="35"/>
      <c r="B225" s="36"/>
      <c r="C225" s="221" t="s">
        <v>290</v>
      </c>
      <c r="D225" s="221" t="s">
        <v>128</v>
      </c>
      <c r="E225" s="222" t="s">
        <v>291</v>
      </c>
      <c r="F225" s="223" t="s">
        <v>292</v>
      </c>
      <c r="G225" s="224" t="s">
        <v>140</v>
      </c>
      <c r="H225" s="225">
        <v>4563</v>
      </c>
      <c r="I225" s="225">
        <v>40.299999999999997</v>
      </c>
      <c r="J225" s="225">
        <f>ROUND(I225*H225,0)</f>
        <v>183889</v>
      </c>
      <c r="K225" s="226"/>
      <c r="L225" s="38"/>
      <c r="M225" s="227" t="s">
        <v>1</v>
      </c>
      <c r="N225" s="228" t="s">
        <v>44</v>
      </c>
      <c r="O225" s="229">
        <v>0.11</v>
      </c>
      <c r="P225" s="229">
        <f>O225*H225</f>
        <v>501.93000000000001</v>
      </c>
      <c r="Q225" s="229">
        <v>0.040000000000000001</v>
      </c>
      <c r="R225" s="229">
        <f>Q225*H225</f>
        <v>182.52000000000001</v>
      </c>
      <c r="S225" s="229">
        <v>0</v>
      </c>
      <c r="T225" s="230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31" t="s">
        <v>132</v>
      </c>
      <c r="AT225" s="231" t="s">
        <v>128</v>
      </c>
      <c r="AU225" s="231" t="s">
        <v>88</v>
      </c>
      <c r="AY225" s="18" t="s">
        <v>126</v>
      </c>
      <c r="BE225" s="232">
        <f>IF(N225="základní",J225,0)</f>
        <v>183889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8" t="s">
        <v>8</v>
      </c>
      <c r="BK225" s="232">
        <f>ROUND(I225*H225,0)</f>
        <v>183889</v>
      </c>
      <c r="BL225" s="18" t="s">
        <v>132</v>
      </c>
      <c r="BM225" s="231" t="s">
        <v>293</v>
      </c>
    </row>
    <row r="226" s="13" customFormat="1">
      <c r="A226" s="13"/>
      <c r="B226" s="237"/>
      <c r="C226" s="238"/>
      <c r="D226" s="233" t="s">
        <v>136</v>
      </c>
      <c r="E226" s="239" t="s">
        <v>1</v>
      </c>
      <c r="F226" s="240" t="s">
        <v>275</v>
      </c>
      <c r="G226" s="238"/>
      <c r="H226" s="241">
        <v>4563</v>
      </c>
      <c r="I226" s="238"/>
      <c r="J226" s="238"/>
      <c r="K226" s="238"/>
      <c r="L226" s="242"/>
      <c r="M226" s="243"/>
      <c r="N226" s="244"/>
      <c r="O226" s="244"/>
      <c r="P226" s="244"/>
      <c r="Q226" s="244"/>
      <c r="R226" s="244"/>
      <c r="S226" s="244"/>
      <c r="T226" s="24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6" t="s">
        <v>136</v>
      </c>
      <c r="AU226" s="246" t="s">
        <v>88</v>
      </c>
      <c r="AV226" s="13" t="s">
        <v>88</v>
      </c>
      <c r="AW226" s="13" t="s">
        <v>34</v>
      </c>
      <c r="AX226" s="13" t="s">
        <v>8</v>
      </c>
      <c r="AY226" s="246" t="s">
        <v>126</v>
      </c>
    </row>
    <row r="227" s="2" customFormat="1" ht="16.5" customHeight="1">
      <c r="A227" s="35"/>
      <c r="B227" s="36"/>
      <c r="C227" s="276" t="s">
        <v>294</v>
      </c>
      <c r="D227" s="276" t="s">
        <v>276</v>
      </c>
      <c r="E227" s="277" t="s">
        <v>295</v>
      </c>
      <c r="F227" s="278" t="s">
        <v>296</v>
      </c>
      <c r="G227" s="279" t="s">
        <v>140</v>
      </c>
      <c r="H227" s="280">
        <v>5475.6000000000004</v>
      </c>
      <c r="I227" s="280">
        <v>35.299999999999997</v>
      </c>
      <c r="J227" s="280">
        <f>ROUND(I227*H227,0)</f>
        <v>193289</v>
      </c>
      <c r="K227" s="281"/>
      <c r="L227" s="282"/>
      <c r="M227" s="283" t="s">
        <v>1</v>
      </c>
      <c r="N227" s="284" t="s">
        <v>44</v>
      </c>
      <c r="O227" s="229">
        <v>0</v>
      </c>
      <c r="P227" s="229">
        <f>O227*H227</f>
        <v>0</v>
      </c>
      <c r="Q227" s="229">
        <v>0.044999999999999998</v>
      </c>
      <c r="R227" s="229">
        <f>Q227*H227</f>
        <v>246.40200000000002</v>
      </c>
      <c r="S227" s="229">
        <v>0</v>
      </c>
      <c r="T227" s="230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31" t="s">
        <v>189</v>
      </c>
      <c r="AT227" s="231" t="s">
        <v>276</v>
      </c>
      <c r="AU227" s="231" t="s">
        <v>88</v>
      </c>
      <c r="AY227" s="18" t="s">
        <v>126</v>
      </c>
      <c r="BE227" s="232">
        <f>IF(N227="základní",J227,0)</f>
        <v>193289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</v>
      </c>
      <c r="BK227" s="232">
        <f>ROUND(I227*H227,0)</f>
        <v>193289</v>
      </c>
      <c r="BL227" s="18" t="s">
        <v>132</v>
      </c>
      <c r="BM227" s="231" t="s">
        <v>297</v>
      </c>
    </row>
    <row r="228" s="13" customFormat="1">
      <c r="A228" s="13"/>
      <c r="B228" s="237"/>
      <c r="C228" s="238"/>
      <c r="D228" s="233" t="s">
        <v>136</v>
      </c>
      <c r="E228" s="239" t="s">
        <v>1</v>
      </c>
      <c r="F228" s="240" t="s">
        <v>298</v>
      </c>
      <c r="G228" s="238"/>
      <c r="H228" s="241">
        <v>5475.6000000000004</v>
      </c>
      <c r="I228" s="238"/>
      <c r="J228" s="238"/>
      <c r="K228" s="238"/>
      <c r="L228" s="242"/>
      <c r="M228" s="243"/>
      <c r="N228" s="244"/>
      <c r="O228" s="244"/>
      <c r="P228" s="244"/>
      <c r="Q228" s="244"/>
      <c r="R228" s="244"/>
      <c r="S228" s="244"/>
      <c r="T228" s="24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6" t="s">
        <v>136</v>
      </c>
      <c r="AU228" s="246" t="s">
        <v>88</v>
      </c>
      <c r="AV228" s="13" t="s">
        <v>88</v>
      </c>
      <c r="AW228" s="13" t="s">
        <v>34</v>
      </c>
      <c r="AX228" s="13" t="s">
        <v>8</v>
      </c>
      <c r="AY228" s="246" t="s">
        <v>126</v>
      </c>
    </row>
    <row r="229" s="2" customFormat="1" ht="33" customHeight="1">
      <c r="A229" s="35"/>
      <c r="B229" s="36"/>
      <c r="C229" s="221" t="s">
        <v>299</v>
      </c>
      <c r="D229" s="221" t="s">
        <v>128</v>
      </c>
      <c r="E229" s="222" t="s">
        <v>300</v>
      </c>
      <c r="F229" s="223" t="s">
        <v>301</v>
      </c>
      <c r="G229" s="224" t="s">
        <v>140</v>
      </c>
      <c r="H229" s="225">
        <v>4563</v>
      </c>
      <c r="I229" s="225">
        <v>16.899999999999999</v>
      </c>
      <c r="J229" s="225">
        <f>ROUND(I229*H229,0)</f>
        <v>77115</v>
      </c>
      <c r="K229" s="226"/>
      <c r="L229" s="38"/>
      <c r="M229" s="227" t="s">
        <v>1</v>
      </c>
      <c r="N229" s="228" t="s">
        <v>44</v>
      </c>
      <c r="O229" s="229">
        <v>0.035000000000000003</v>
      </c>
      <c r="P229" s="229">
        <f>O229*H229</f>
        <v>159.70500000000001</v>
      </c>
      <c r="Q229" s="229">
        <v>0.00038000000000000002</v>
      </c>
      <c r="R229" s="229">
        <f>Q229*H229</f>
        <v>1.73394</v>
      </c>
      <c r="S229" s="229">
        <v>0</v>
      </c>
      <c r="T229" s="230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31" t="s">
        <v>132</v>
      </c>
      <c r="AT229" s="231" t="s">
        <v>128</v>
      </c>
      <c r="AU229" s="231" t="s">
        <v>88</v>
      </c>
      <c r="AY229" s="18" t="s">
        <v>126</v>
      </c>
      <c r="BE229" s="232">
        <f>IF(N229="základní",J229,0)</f>
        <v>77115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</v>
      </c>
      <c r="BK229" s="232">
        <f>ROUND(I229*H229,0)</f>
        <v>77115</v>
      </c>
      <c r="BL229" s="18" t="s">
        <v>132</v>
      </c>
      <c r="BM229" s="231" t="s">
        <v>302</v>
      </c>
    </row>
    <row r="230" s="2" customFormat="1">
      <c r="A230" s="35"/>
      <c r="B230" s="36"/>
      <c r="C230" s="37"/>
      <c r="D230" s="233" t="s">
        <v>134</v>
      </c>
      <c r="E230" s="37"/>
      <c r="F230" s="234" t="s">
        <v>303</v>
      </c>
      <c r="G230" s="37"/>
      <c r="H230" s="37"/>
      <c r="I230" s="37"/>
      <c r="J230" s="37"/>
      <c r="K230" s="37"/>
      <c r="L230" s="38"/>
      <c r="M230" s="235"/>
      <c r="N230" s="236"/>
      <c r="O230" s="87"/>
      <c r="P230" s="87"/>
      <c r="Q230" s="87"/>
      <c r="R230" s="87"/>
      <c r="S230" s="87"/>
      <c r="T230" s="88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T230" s="18" t="s">
        <v>134</v>
      </c>
      <c r="AU230" s="18" t="s">
        <v>88</v>
      </c>
    </row>
    <row r="231" s="2" customFormat="1" ht="21.75" customHeight="1">
      <c r="A231" s="35"/>
      <c r="B231" s="36"/>
      <c r="C231" s="276" t="s">
        <v>304</v>
      </c>
      <c r="D231" s="276" t="s">
        <v>276</v>
      </c>
      <c r="E231" s="277" t="s">
        <v>305</v>
      </c>
      <c r="F231" s="278" t="s">
        <v>306</v>
      </c>
      <c r="G231" s="279" t="s">
        <v>307</v>
      </c>
      <c r="H231" s="280">
        <v>18252</v>
      </c>
      <c r="I231" s="280">
        <v>9.0999999999999996</v>
      </c>
      <c r="J231" s="280">
        <f>ROUND(I231*H231,0)</f>
        <v>166093</v>
      </c>
      <c r="K231" s="281"/>
      <c r="L231" s="282"/>
      <c r="M231" s="283" t="s">
        <v>1</v>
      </c>
      <c r="N231" s="284" t="s">
        <v>44</v>
      </c>
      <c r="O231" s="229">
        <v>0</v>
      </c>
      <c r="P231" s="229">
        <f>O231*H231</f>
        <v>0</v>
      </c>
      <c r="Q231" s="229">
        <v>3.0000000000000001E-05</v>
      </c>
      <c r="R231" s="229">
        <f>Q231*H231</f>
        <v>0.54756000000000005</v>
      </c>
      <c r="S231" s="229">
        <v>0</v>
      </c>
      <c r="T231" s="230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231" t="s">
        <v>189</v>
      </c>
      <c r="AT231" s="231" t="s">
        <v>276</v>
      </c>
      <c r="AU231" s="231" t="s">
        <v>88</v>
      </c>
      <c r="AY231" s="18" t="s">
        <v>126</v>
      </c>
      <c r="BE231" s="232">
        <f>IF(N231="základní",J231,0)</f>
        <v>166093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8" t="s">
        <v>8</v>
      </c>
      <c r="BK231" s="232">
        <f>ROUND(I231*H231,0)</f>
        <v>166093</v>
      </c>
      <c r="BL231" s="18" t="s">
        <v>132</v>
      </c>
      <c r="BM231" s="231" t="s">
        <v>308</v>
      </c>
    </row>
    <row r="232" s="13" customFormat="1">
      <c r="A232" s="13"/>
      <c r="B232" s="237"/>
      <c r="C232" s="238"/>
      <c r="D232" s="233" t="s">
        <v>136</v>
      </c>
      <c r="E232" s="239" t="s">
        <v>1</v>
      </c>
      <c r="F232" s="240" t="s">
        <v>309</v>
      </c>
      <c r="G232" s="238"/>
      <c r="H232" s="241">
        <v>18252</v>
      </c>
      <c r="I232" s="238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6" t="s">
        <v>136</v>
      </c>
      <c r="AU232" s="246" t="s">
        <v>88</v>
      </c>
      <c r="AV232" s="13" t="s">
        <v>88</v>
      </c>
      <c r="AW232" s="13" t="s">
        <v>34</v>
      </c>
      <c r="AX232" s="13" t="s">
        <v>8</v>
      </c>
      <c r="AY232" s="246" t="s">
        <v>126</v>
      </c>
    </row>
    <row r="233" s="2" customFormat="1" ht="33" customHeight="1">
      <c r="A233" s="35"/>
      <c r="B233" s="36"/>
      <c r="C233" s="221" t="s">
        <v>310</v>
      </c>
      <c r="D233" s="221" t="s">
        <v>128</v>
      </c>
      <c r="E233" s="222" t="s">
        <v>311</v>
      </c>
      <c r="F233" s="223" t="s">
        <v>312</v>
      </c>
      <c r="G233" s="224" t="s">
        <v>140</v>
      </c>
      <c r="H233" s="225">
        <v>1471.9500000000001</v>
      </c>
      <c r="I233" s="225">
        <v>36.899999999999999</v>
      </c>
      <c r="J233" s="225">
        <f>ROUND(I233*H233,0)</f>
        <v>54315</v>
      </c>
      <c r="K233" s="226"/>
      <c r="L233" s="38"/>
      <c r="M233" s="227" t="s">
        <v>1</v>
      </c>
      <c r="N233" s="228" t="s">
        <v>44</v>
      </c>
      <c r="O233" s="229">
        <v>0.035000000000000003</v>
      </c>
      <c r="P233" s="229">
        <f>O233*H233</f>
        <v>51.518250000000009</v>
      </c>
      <c r="Q233" s="229">
        <v>0.00038000000000000002</v>
      </c>
      <c r="R233" s="229">
        <f>Q233*H233</f>
        <v>0.55934100000000009</v>
      </c>
      <c r="S233" s="229">
        <v>0</v>
      </c>
      <c r="T233" s="230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31" t="s">
        <v>132</v>
      </c>
      <c r="AT233" s="231" t="s">
        <v>128</v>
      </c>
      <c r="AU233" s="231" t="s">
        <v>88</v>
      </c>
      <c r="AY233" s="18" t="s">
        <v>126</v>
      </c>
      <c r="BE233" s="232">
        <f>IF(N233="základní",J233,0)</f>
        <v>54315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</v>
      </c>
      <c r="BK233" s="232">
        <f>ROUND(I233*H233,0)</f>
        <v>54315</v>
      </c>
      <c r="BL233" s="18" t="s">
        <v>132</v>
      </c>
      <c r="BM233" s="231" t="s">
        <v>313</v>
      </c>
    </row>
    <row r="234" s="2" customFormat="1">
      <c r="A234" s="35"/>
      <c r="B234" s="36"/>
      <c r="C234" s="37"/>
      <c r="D234" s="233" t="s">
        <v>134</v>
      </c>
      <c r="E234" s="37"/>
      <c r="F234" s="234" t="s">
        <v>303</v>
      </c>
      <c r="G234" s="37"/>
      <c r="H234" s="37"/>
      <c r="I234" s="37"/>
      <c r="J234" s="37"/>
      <c r="K234" s="37"/>
      <c r="L234" s="38"/>
      <c r="M234" s="235"/>
      <c r="N234" s="236"/>
      <c r="O234" s="87"/>
      <c r="P234" s="87"/>
      <c r="Q234" s="87"/>
      <c r="R234" s="87"/>
      <c r="S234" s="87"/>
      <c r="T234" s="88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T234" s="18" t="s">
        <v>134</v>
      </c>
      <c r="AU234" s="18" t="s">
        <v>88</v>
      </c>
    </row>
    <row r="235" s="2" customFormat="1" ht="21.75" customHeight="1">
      <c r="A235" s="35"/>
      <c r="B235" s="36"/>
      <c r="C235" s="221" t="s">
        <v>314</v>
      </c>
      <c r="D235" s="221" t="s">
        <v>128</v>
      </c>
      <c r="E235" s="222" t="s">
        <v>315</v>
      </c>
      <c r="F235" s="223" t="s">
        <v>316</v>
      </c>
      <c r="G235" s="224" t="s">
        <v>162</v>
      </c>
      <c r="H235" s="225">
        <v>1090.96</v>
      </c>
      <c r="I235" s="225">
        <v>1780</v>
      </c>
      <c r="J235" s="225">
        <f>ROUND(I235*H235,0)</f>
        <v>1941909</v>
      </c>
      <c r="K235" s="226"/>
      <c r="L235" s="38"/>
      <c r="M235" s="227" t="s">
        <v>1</v>
      </c>
      <c r="N235" s="228" t="s">
        <v>44</v>
      </c>
      <c r="O235" s="229">
        <v>0.93999999999999995</v>
      </c>
      <c r="P235" s="229">
        <f>O235*H235</f>
        <v>1025.5024000000001</v>
      </c>
      <c r="Q235" s="229">
        <v>2.0019999999999998</v>
      </c>
      <c r="R235" s="229">
        <f>Q235*H235</f>
        <v>2184.1019199999996</v>
      </c>
      <c r="S235" s="229">
        <v>0</v>
      </c>
      <c r="T235" s="230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31" t="s">
        <v>132</v>
      </c>
      <c r="AT235" s="231" t="s">
        <v>128</v>
      </c>
      <c r="AU235" s="231" t="s">
        <v>88</v>
      </c>
      <c r="AY235" s="18" t="s">
        <v>126</v>
      </c>
      <c r="BE235" s="232">
        <f>IF(N235="základní",J235,0)</f>
        <v>1941909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</v>
      </c>
      <c r="BK235" s="232">
        <f>ROUND(I235*H235,0)</f>
        <v>1941909</v>
      </c>
      <c r="BL235" s="18" t="s">
        <v>132</v>
      </c>
      <c r="BM235" s="231" t="s">
        <v>317</v>
      </c>
    </row>
    <row r="236" s="2" customFormat="1">
      <c r="A236" s="35"/>
      <c r="B236" s="36"/>
      <c r="C236" s="37"/>
      <c r="D236" s="233" t="s">
        <v>134</v>
      </c>
      <c r="E236" s="37"/>
      <c r="F236" s="234" t="s">
        <v>318</v>
      </c>
      <c r="G236" s="37"/>
      <c r="H236" s="37"/>
      <c r="I236" s="37"/>
      <c r="J236" s="37"/>
      <c r="K236" s="37"/>
      <c r="L236" s="38"/>
      <c r="M236" s="235"/>
      <c r="N236" s="236"/>
      <c r="O236" s="87"/>
      <c r="P236" s="87"/>
      <c r="Q236" s="87"/>
      <c r="R236" s="87"/>
      <c r="S236" s="87"/>
      <c r="T236" s="88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134</v>
      </c>
      <c r="AU236" s="18" t="s">
        <v>88</v>
      </c>
    </row>
    <row r="237" s="13" customFormat="1">
      <c r="A237" s="13"/>
      <c r="B237" s="237"/>
      <c r="C237" s="238"/>
      <c r="D237" s="233" t="s">
        <v>136</v>
      </c>
      <c r="E237" s="239" t="s">
        <v>1</v>
      </c>
      <c r="F237" s="240" t="s">
        <v>319</v>
      </c>
      <c r="G237" s="238"/>
      <c r="H237" s="241">
        <v>870.48000000000002</v>
      </c>
      <c r="I237" s="238"/>
      <c r="J237" s="238"/>
      <c r="K237" s="238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136</v>
      </c>
      <c r="AU237" s="246" t="s">
        <v>88</v>
      </c>
      <c r="AV237" s="13" t="s">
        <v>88</v>
      </c>
      <c r="AW237" s="13" t="s">
        <v>34</v>
      </c>
      <c r="AX237" s="13" t="s">
        <v>79</v>
      </c>
      <c r="AY237" s="246" t="s">
        <v>126</v>
      </c>
    </row>
    <row r="238" s="14" customFormat="1">
      <c r="A238" s="14"/>
      <c r="B238" s="247"/>
      <c r="C238" s="248"/>
      <c r="D238" s="233" t="s">
        <v>136</v>
      </c>
      <c r="E238" s="249" t="s">
        <v>1</v>
      </c>
      <c r="F238" s="250" t="s">
        <v>164</v>
      </c>
      <c r="G238" s="248"/>
      <c r="H238" s="249" t="s">
        <v>1</v>
      </c>
      <c r="I238" s="248"/>
      <c r="J238" s="248"/>
      <c r="K238" s="248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136</v>
      </c>
      <c r="AU238" s="255" t="s">
        <v>88</v>
      </c>
      <c r="AV238" s="14" t="s">
        <v>8</v>
      </c>
      <c r="AW238" s="14" t="s">
        <v>34</v>
      </c>
      <c r="AX238" s="14" t="s">
        <v>79</v>
      </c>
      <c r="AY238" s="255" t="s">
        <v>126</v>
      </c>
    </row>
    <row r="239" s="13" customFormat="1">
      <c r="A239" s="13"/>
      <c r="B239" s="237"/>
      <c r="C239" s="238"/>
      <c r="D239" s="233" t="s">
        <v>136</v>
      </c>
      <c r="E239" s="239" t="s">
        <v>1</v>
      </c>
      <c r="F239" s="240" t="s">
        <v>165</v>
      </c>
      <c r="G239" s="238"/>
      <c r="H239" s="241">
        <v>13.92</v>
      </c>
      <c r="I239" s="238"/>
      <c r="J239" s="238"/>
      <c r="K239" s="238"/>
      <c r="L239" s="242"/>
      <c r="M239" s="243"/>
      <c r="N239" s="244"/>
      <c r="O239" s="244"/>
      <c r="P239" s="244"/>
      <c r="Q239" s="244"/>
      <c r="R239" s="244"/>
      <c r="S239" s="244"/>
      <c r="T239" s="24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6" t="s">
        <v>136</v>
      </c>
      <c r="AU239" s="246" t="s">
        <v>88</v>
      </c>
      <c r="AV239" s="13" t="s">
        <v>88</v>
      </c>
      <c r="AW239" s="13" t="s">
        <v>34</v>
      </c>
      <c r="AX239" s="13" t="s">
        <v>79</v>
      </c>
      <c r="AY239" s="246" t="s">
        <v>126</v>
      </c>
    </row>
    <row r="240" s="13" customFormat="1">
      <c r="A240" s="13"/>
      <c r="B240" s="237"/>
      <c r="C240" s="238"/>
      <c r="D240" s="233" t="s">
        <v>136</v>
      </c>
      <c r="E240" s="239" t="s">
        <v>1</v>
      </c>
      <c r="F240" s="240" t="s">
        <v>166</v>
      </c>
      <c r="G240" s="238"/>
      <c r="H240" s="241">
        <v>14.24</v>
      </c>
      <c r="I240" s="238"/>
      <c r="J240" s="238"/>
      <c r="K240" s="238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136</v>
      </c>
      <c r="AU240" s="246" t="s">
        <v>88</v>
      </c>
      <c r="AV240" s="13" t="s">
        <v>88</v>
      </c>
      <c r="AW240" s="13" t="s">
        <v>34</v>
      </c>
      <c r="AX240" s="13" t="s">
        <v>79</v>
      </c>
      <c r="AY240" s="246" t="s">
        <v>126</v>
      </c>
    </row>
    <row r="241" s="13" customFormat="1">
      <c r="A241" s="13"/>
      <c r="B241" s="237"/>
      <c r="C241" s="238"/>
      <c r="D241" s="233" t="s">
        <v>136</v>
      </c>
      <c r="E241" s="239" t="s">
        <v>1</v>
      </c>
      <c r="F241" s="240" t="s">
        <v>167</v>
      </c>
      <c r="G241" s="238"/>
      <c r="H241" s="241">
        <v>14.24</v>
      </c>
      <c r="I241" s="238"/>
      <c r="J241" s="238"/>
      <c r="K241" s="238"/>
      <c r="L241" s="242"/>
      <c r="M241" s="243"/>
      <c r="N241" s="244"/>
      <c r="O241" s="244"/>
      <c r="P241" s="244"/>
      <c r="Q241" s="244"/>
      <c r="R241" s="244"/>
      <c r="S241" s="244"/>
      <c r="T241" s="24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6" t="s">
        <v>136</v>
      </c>
      <c r="AU241" s="246" t="s">
        <v>88</v>
      </c>
      <c r="AV241" s="13" t="s">
        <v>88</v>
      </c>
      <c r="AW241" s="13" t="s">
        <v>34</v>
      </c>
      <c r="AX241" s="13" t="s">
        <v>79</v>
      </c>
      <c r="AY241" s="246" t="s">
        <v>126</v>
      </c>
    </row>
    <row r="242" s="13" customFormat="1">
      <c r="A242" s="13"/>
      <c r="B242" s="237"/>
      <c r="C242" s="238"/>
      <c r="D242" s="233" t="s">
        <v>136</v>
      </c>
      <c r="E242" s="239" t="s">
        <v>1</v>
      </c>
      <c r="F242" s="240" t="s">
        <v>168</v>
      </c>
      <c r="G242" s="238"/>
      <c r="H242" s="241">
        <v>12.640000000000001</v>
      </c>
      <c r="I242" s="238"/>
      <c r="J242" s="238"/>
      <c r="K242" s="238"/>
      <c r="L242" s="242"/>
      <c r="M242" s="243"/>
      <c r="N242" s="244"/>
      <c r="O242" s="244"/>
      <c r="P242" s="244"/>
      <c r="Q242" s="244"/>
      <c r="R242" s="244"/>
      <c r="S242" s="244"/>
      <c r="T242" s="24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6" t="s">
        <v>136</v>
      </c>
      <c r="AU242" s="246" t="s">
        <v>88</v>
      </c>
      <c r="AV242" s="13" t="s">
        <v>88</v>
      </c>
      <c r="AW242" s="13" t="s">
        <v>34</v>
      </c>
      <c r="AX242" s="13" t="s">
        <v>79</v>
      </c>
      <c r="AY242" s="246" t="s">
        <v>126</v>
      </c>
    </row>
    <row r="243" s="13" customFormat="1">
      <c r="A243" s="13"/>
      <c r="B243" s="237"/>
      <c r="C243" s="238"/>
      <c r="D243" s="233" t="s">
        <v>136</v>
      </c>
      <c r="E243" s="239" t="s">
        <v>1</v>
      </c>
      <c r="F243" s="240" t="s">
        <v>169</v>
      </c>
      <c r="G243" s="238"/>
      <c r="H243" s="241">
        <v>11.039999999999999</v>
      </c>
      <c r="I243" s="238"/>
      <c r="J243" s="238"/>
      <c r="K243" s="238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136</v>
      </c>
      <c r="AU243" s="246" t="s">
        <v>88</v>
      </c>
      <c r="AV243" s="13" t="s">
        <v>88</v>
      </c>
      <c r="AW243" s="13" t="s">
        <v>34</v>
      </c>
      <c r="AX243" s="13" t="s">
        <v>79</v>
      </c>
      <c r="AY243" s="246" t="s">
        <v>126</v>
      </c>
    </row>
    <row r="244" s="13" customFormat="1">
      <c r="A244" s="13"/>
      <c r="B244" s="237"/>
      <c r="C244" s="238"/>
      <c r="D244" s="233" t="s">
        <v>136</v>
      </c>
      <c r="E244" s="239" t="s">
        <v>1</v>
      </c>
      <c r="F244" s="240" t="s">
        <v>170</v>
      </c>
      <c r="G244" s="238"/>
      <c r="H244" s="241">
        <v>12</v>
      </c>
      <c r="I244" s="238"/>
      <c r="J244" s="238"/>
      <c r="K244" s="238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136</v>
      </c>
      <c r="AU244" s="246" t="s">
        <v>88</v>
      </c>
      <c r="AV244" s="13" t="s">
        <v>88</v>
      </c>
      <c r="AW244" s="13" t="s">
        <v>34</v>
      </c>
      <c r="AX244" s="13" t="s">
        <v>79</v>
      </c>
      <c r="AY244" s="246" t="s">
        <v>126</v>
      </c>
    </row>
    <row r="245" s="13" customFormat="1">
      <c r="A245" s="13"/>
      <c r="B245" s="237"/>
      <c r="C245" s="238"/>
      <c r="D245" s="233" t="s">
        <v>136</v>
      </c>
      <c r="E245" s="239" t="s">
        <v>1</v>
      </c>
      <c r="F245" s="240" t="s">
        <v>171</v>
      </c>
      <c r="G245" s="238"/>
      <c r="H245" s="241">
        <v>11.359999999999999</v>
      </c>
      <c r="I245" s="238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6" t="s">
        <v>136</v>
      </c>
      <c r="AU245" s="246" t="s">
        <v>88</v>
      </c>
      <c r="AV245" s="13" t="s">
        <v>88</v>
      </c>
      <c r="AW245" s="13" t="s">
        <v>34</v>
      </c>
      <c r="AX245" s="13" t="s">
        <v>79</v>
      </c>
      <c r="AY245" s="246" t="s">
        <v>126</v>
      </c>
    </row>
    <row r="246" s="13" customFormat="1">
      <c r="A246" s="13"/>
      <c r="B246" s="237"/>
      <c r="C246" s="238"/>
      <c r="D246" s="233" t="s">
        <v>136</v>
      </c>
      <c r="E246" s="239" t="s">
        <v>1</v>
      </c>
      <c r="F246" s="240" t="s">
        <v>172</v>
      </c>
      <c r="G246" s="238"/>
      <c r="H246" s="241">
        <v>11.359999999999999</v>
      </c>
      <c r="I246" s="238"/>
      <c r="J246" s="238"/>
      <c r="K246" s="238"/>
      <c r="L246" s="242"/>
      <c r="M246" s="243"/>
      <c r="N246" s="244"/>
      <c r="O246" s="244"/>
      <c r="P246" s="244"/>
      <c r="Q246" s="244"/>
      <c r="R246" s="244"/>
      <c r="S246" s="244"/>
      <c r="T246" s="24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6" t="s">
        <v>136</v>
      </c>
      <c r="AU246" s="246" t="s">
        <v>88</v>
      </c>
      <c r="AV246" s="13" t="s">
        <v>88</v>
      </c>
      <c r="AW246" s="13" t="s">
        <v>34</v>
      </c>
      <c r="AX246" s="13" t="s">
        <v>79</v>
      </c>
      <c r="AY246" s="246" t="s">
        <v>126</v>
      </c>
    </row>
    <row r="247" s="13" customFormat="1">
      <c r="A247" s="13"/>
      <c r="B247" s="237"/>
      <c r="C247" s="238"/>
      <c r="D247" s="233" t="s">
        <v>136</v>
      </c>
      <c r="E247" s="239" t="s">
        <v>1</v>
      </c>
      <c r="F247" s="240" t="s">
        <v>173</v>
      </c>
      <c r="G247" s="238"/>
      <c r="H247" s="241">
        <v>9.9199999999999999</v>
      </c>
      <c r="I247" s="238"/>
      <c r="J247" s="238"/>
      <c r="K247" s="238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136</v>
      </c>
      <c r="AU247" s="246" t="s">
        <v>88</v>
      </c>
      <c r="AV247" s="13" t="s">
        <v>88</v>
      </c>
      <c r="AW247" s="13" t="s">
        <v>34</v>
      </c>
      <c r="AX247" s="13" t="s">
        <v>79</v>
      </c>
      <c r="AY247" s="246" t="s">
        <v>126</v>
      </c>
    </row>
    <row r="248" s="13" customFormat="1">
      <c r="A248" s="13"/>
      <c r="B248" s="237"/>
      <c r="C248" s="238"/>
      <c r="D248" s="233" t="s">
        <v>136</v>
      </c>
      <c r="E248" s="239" t="s">
        <v>1</v>
      </c>
      <c r="F248" s="240" t="s">
        <v>174</v>
      </c>
      <c r="G248" s="238"/>
      <c r="H248" s="241">
        <v>11.52</v>
      </c>
      <c r="I248" s="238"/>
      <c r="J248" s="238"/>
      <c r="K248" s="238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136</v>
      </c>
      <c r="AU248" s="246" t="s">
        <v>88</v>
      </c>
      <c r="AV248" s="13" t="s">
        <v>88</v>
      </c>
      <c r="AW248" s="13" t="s">
        <v>34</v>
      </c>
      <c r="AX248" s="13" t="s">
        <v>79</v>
      </c>
      <c r="AY248" s="246" t="s">
        <v>126</v>
      </c>
    </row>
    <row r="249" s="13" customFormat="1">
      <c r="A249" s="13"/>
      <c r="B249" s="237"/>
      <c r="C249" s="238"/>
      <c r="D249" s="233" t="s">
        <v>136</v>
      </c>
      <c r="E249" s="239" t="s">
        <v>1</v>
      </c>
      <c r="F249" s="240" t="s">
        <v>175</v>
      </c>
      <c r="G249" s="238"/>
      <c r="H249" s="241">
        <v>12.16</v>
      </c>
      <c r="I249" s="238"/>
      <c r="J249" s="238"/>
      <c r="K249" s="238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136</v>
      </c>
      <c r="AU249" s="246" t="s">
        <v>88</v>
      </c>
      <c r="AV249" s="13" t="s">
        <v>88</v>
      </c>
      <c r="AW249" s="13" t="s">
        <v>34</v>
      </c>
      <c r="AX249" s="13" t="s">
        <v>79</v>
      </c>
      <c r="AY249" s="246" t="s">
        <v>126</v>
      </c>
    </row>
    <row r="250" s="13" customFormat="1">
      <c r="A250" s="13"/>
      <c r="B250" s="237"/>
      <c r="C250" s="238"/>
      <c r="D250" s="233" t="s">
        <v>136</v>
      </c>
      <c r="E250" s="239" t="s">
        <v>1</v>
      </c>
      <c r="F250" s="240" t="s">
        <v>176</v>
      </c>
      <c r="G250" s="238"/>
      <c r="H250" s="241">
        <v>11.199999999999999</v>
      </c>
      <c r="I250" s="238"/>
      <c r="J250" s="238"/>
      <c r="K250" s="238"/>
      <c r="L250" s="242"/>
      <c r="M250" s="243"/>
      <c r="N250" s="244"/>
      <c r="O250" s="244"/>
      <c r="P250" s="244"/>
      <c r="Q250" s="244"/>
      <c r="R250" s="244"/>
      <c r="S250" s="244"/>
      <c r="T250" s="24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6" t="s">
        <v>136</v>
      </c>
      <c r="AU250" s="246" t="s">
        <v>88</v>
      </c>
      <c r="AV250" s="13" t="s">
        <v>88</v>
      </c>
      <c r="AW250" s="13" t="s">
        <v>34</v>
      </c>
      <c r="AX250" s="13" t="s">
        <v>79</v>
      </c>
      <c r="AY250" s="246" t="s">
        <v>126</v>
      </c>
    </row>
    <row r="251" s="13" customFormat="1">
      <c r="A251" s="13"/>
      <c r="B251" s="237"/>
      <c r="C251" s="238"/>
      <c r="D251" s="233" t="s">
        <v>136</v>
      </c>
      <c r="E251" s="239" t="s">
        <v>1</v>
      </c>
      <c r="F251" s="240" t="s">
        <v>177</v>
      </c>
      <c r="G251" s="238"/>
      <c r="H251" s="241">
        <v>11.359999999999999</v>
      </c>
      <c r="I251" s="238"/>
      <c r="J251" s="238"/>
      <c r="K251" s="238"/>
      <c r="L251" s="242"/>
      <c r="M251" s="243"/>
      <c r="N251" s="244"/>
      <c r="O251" s="244"/>
      <c r="P251" s="244"/>
      <c r="Q251" s="244"/>
      <c r="R251" s="244"/>
      <c r="S251" s="244"/>
      <c r="T251" s="24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6" t="s">
        <v>136</v>
      </c>
      <c r="AU251" s="246" t="s">
        <v>88</v>
      </c>
      <c r="AV251" s="13" t="s">
        <v>88</v>
      </c>
      <c r="AW251" s="13" t="s">
        <v>34</v>
      </c>
      <c r="AX251" s="13" t="s">
        <v>79</v>
      </c>
      <c r="AY251" s="246" t="s">
        <v>126</v>
      </c>
    </row>
    <row r="252" s="13" customFormat="1">
      <c r="A252" s="13"/>
      <c r="B252" s="237"/>
      <c r="C252" s="238"/>
      <c r="D252" s="233" t="s">
        <v>136</v>
      </c>
      <c r="E252" s="239" t="s">
        <v>1</v>
      </c>
      <c r="F252" s="240" t="s">
        <v>178</v>
      </c>
      <c r="G252" s="238"/>
      <c r="H252" s="241">
        <v>12.16</v>
      </c>
      <c r="I252" s="238"/>
      <c r="J252" s="238"/>
      <c r="K252" s="238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136</v>
      </c>
      <c r="AU252" s="246" t="s">
        <v>88</v>
      </c>
      <c r="AV252" s="13" t="s">
        <v>88</v>
      </c>
      <c r="AW252" s="13" t="s">
        <v>34</v>
      </c>
      <c r="AX252" s="13" t="s">
        <v>79</v>
      </c>
      <c r="AY252" s="246" t="s">
        <v>126</v>
      </c>
    </row>
    <row r="253" s="13" customFormat="1">
      <c r="A253" s="13"/>
      <c r="B253" s="237"/>
      <c r="C253" s="238"/>
      <c r="D253" s="233" t="s">
        <v>136</v>
      </c>
      <c r="E253" s="239" t="s">
        <v>1</v>
      </c>
      <c r="F253" s="240" t="s">
        <v>179</v>
      </c>
      <c r="G253" s="238"/>
      <c r="H253" s="241">
        <v>13.44</v>
      </c>
      <c r="I253" s="238"/>
      <c r="J253" s="238"/>
      <c r="K253" s="238"/>
      <c r="L253" s="242"/>
      <c r="M253" s="243"/>
      <c r="N253" s="244"/>
      <c r="O253" s="244"/>
      <c r="P253" s="244"/>
      <c r="Q253" s="244"/>
      <c r="R253" s="244"/>
      <c r="S253" s="244"/>
      <c r="T253" s="24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6" t="s">
        <v>136</v>
      </c>
      <c r="AU253" s="246" t="s">
        <v>88</v>
      </c>
      <c r="AV253" s="13" t="s">
        <v>88</v>
      </c>
      <c r="AW253" s="13" t="s">
        <v>34</v>
      </c>
      <c r="AX253" s="13" t="s">
        <v>79</v>
      </c>
      <c r="AY253" s="246" t="s">
        <v>126</v>
      </c>
    </row>
    <row r="254" s="13" customFormat="1">
      <c r="A254" s="13"/>
      <c r="B254" s="237"/>
      <c r="C254" s="238"/>
      <c r="D254" s="233" t="s">
        <v>136</v>
      </c>
      <c r="E254" s="239" t="s">
        <v>1</v>
      </c>
      <c r="F254" s="240" t="s">
        <v>180</v>
      </c>
      <c r="G254" s="238"/>
      <c r="H254" s="241">
        <v>12.640000000000001</v>
      </c>
      <c r="I254" s="238"/>
      <c r="J254" s="238"/>
      <c r="K254" s="238"/>
      <c r="L254" s="242"/>
      <c r="M254" s="243"/>
      <c r="N254" s="244"/>
      <c r="O254" s="244"/>
      <c r="P254" s="244"/>
      <c r="Q254" s="244"/>
      <c r="R254" s="244"/>
      <c r="S254" s="244"/>
      <c r="T254" s="24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6" t="s">
        <v>136</v>
      </c>
      <c r="AU254" s="246" t="s">
        <v>88</v>
      </c>
      <c r="AV254" s="13" t="s">
        <v>88</v>
      </c>
      <c r="AW254" s="13" t="s">
        <v>34</v>
      </c>
      <c r="AX254" s="13" t="s">
        <v>79</v>
      </c>
      <c r="AY254" s="246" t="s">
        <v>126</v>
      </c>
    </row>
    <row r="255" s="13" customFormat="1">
      <c r="A255" s="13"/>
      <c r="B255" s="237"/>
      <c r="C255" s="238"/>
      <c r="D255" s="233" t="s">
        <v>136</v>
      </c>
      <c r="E255" s="239" t="s">
        <v>1</v>
      </c>
      <c r="F255" s="240" t="s">
        <v>181</v>
      </c>
      <c r="G255" s="238"/>
      <c r="H255" s="241">
        <v>13.119999999999999</v>
      </c>
      <c r="I255" s="238"/>
      <c r="J255" s="238"/>
      <c r="K255" s="238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136</v>
      </c>
      <c r="AU255" s="246" t="s">
        <v>88</v>
      </c>
      <c r="AV255" s="13" t="s">
        <v>88</v>
      </c>
      <c r="AW255" s="13" t="s">
        <v>34</v>
      </c>
      <c r="AX255" s="13" t="s">
        <v>79</v>
      </c>
      <c r="AY255" s="246" t="s">
        <v>126</v>
      </c>
    </row>
    <row r="256" s="13" customFormat="1">
      <c r="A256" s="13"/>
      <c r="B256" s="237"/>
      <c r="C256" s="238"/>
      <c r="D256" s="233" t="s">
        <v>136</v>
      </c>
      <c r="E256" s="239" t="s">
        <v>1</v>
      </c>
      <c r="F256" s="240" t="s">
        <v>182</v>
      </c>
      <c r="G256" s="238"/>
      <c r="H256" s="241">
        <v>12.16</v>
      </c>
      <c r="I256" s="238"/>
      <c r="J256" s="238"/>
      <c r="K256" s="238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136</v>
      </c>
      <c r="AU256" s="246" t="s">
        <v>88</v>
      </c>
      <c r="AV256" s="13" t="s">
        <v>88</v>
      </c>
      <c r="AW256" s="13" t="s">
        <v>34</v>
      </c>
      <c r="AX256" s="13" t="s">
        <v>79</v>
      </c>
      <c r="AY256" s="246" t="s">
        <v>126</v>
      </c>
    </row>
    <row r="257" s="16" customFormat="1">
      <c r="A257" s="16"/>
      <c r="B257" s="266"/>
      <c r="C257" s="267"/>
      <c r="D257" s="233" t="s">
        <v>136</v>
      </c>
      <c r="E257" s="268" t="s">
        <v>1</v>
      </c>
      <c r="F257" s="269" t="s">
        <v>224</v>
      </c>
      <c r="G257" s="267"/>
      <c r="H257" s="270">
        <v>1090.96</v>
      </c>
      <c r="I257" s="267"/>
      <c r="J257" s="267"/>
      <c r="K257" s="267"/>
      <c r="L257" s="271"/>
      <c r="M257" s="272"/>
      <c r="N257" s="273"/>
      <c r="O257" s="273"/>
      <c r="P257" s="273"/>
      <c r="Q257" s="273"/>
      <c r="R257" s="273"/>
      <c r="S257" s="273"/>
      <c r="T257" s="274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T257" s="275" t="s">
        <v>136</v>
      </c>
      <c r="AU257" s="275" t="s">
        <v>88</v>
      </c>
      <c r="AV257" s="16" t="s">
        <v>132</v>
      </c>
      <c r="AW257" s="16" t="s">
        <v>34</v>
      </c>
      <c r="AX257" s="16" t="s">
        <v>8</v>
      </c>
      <c r="AY257" s="275" t="s">
        <v>126</v>
      </c>
    </row>
    <row r="258" s="2" customFormat="1" ht="21.75" customHeight="1">
      <c r="A258" s="35"/>
      <c r="B258" s="36"/>
      <c r="C258" s="221" t="s">
        <v>320</v>
      </c>
      <c r="D258" s="221" t="s">
        <v>128</v>
      </c>
      <c r="E258" s="222" t="s">
        <v>321</v>
      </c>
      <c r="F258" s="223" t="s">
        <v>322</v>
      </c>
      <c r="G258" s="224" t="s">
        <v>140</v>
      </c>
      <c r="H258" s="225">
        <v>912.60000000000002</v>
      </c>
      <c r="I258" s="225">
        <v>96.299999999999997</v>
      </c>
      <c r="J258" s="225">
        <f>ROUND(I258*H258,0)</f>
        <v>87883</v>
      </c>
      <c r="K258" s="226"/>
      <c r="L258" s="38"/>
      <c r="M258" s="227" t="s">
        <v>1</v>
      </c>
      <c r="N258" s="228" t="s">
        <v>44</v>
      </c>
      <c r="O258" s="229">
        <v>0.32800000000000001</v>
      </c>
      <c r="P258" s="229">
        <f>O258*H258</f>
        <v>299.33280000000002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31" t="s">
        <v>132</v>
      </c>
      <c r="AT258" s="231" t="s">
        <v>128</v>
      </c>
      <c r="AU258" s="231" t="s">
        <v>88</v>
      </c>
      <c r="AY258" s="18" t="s">
        <v>126</v>
      </c>
      <c r="BE258" s="232">
        <f>IF(N258="základní",J258,0)</f>
        <v>87883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</v>
      </c>
      <c r="BK258" s="232">
        <f>ROUND(I258*H258,0)</f>
        <v>87883</v>
      </c>
      <c r="BL258" s="18" t="s">
        <v>132</v>
      </c>
      <c r="BM258" s="231" t="s">
        <v>323</v>
      </c>
    </row>
    <row r="259" s="13" customFormat="1">
      <c r="A259" s="13"/>
      <c r="B259" s="237"/>
      <c r="C259" s="238"/>
      <c r="D259" s="233" t="s">
        <v>136</v>
      </c>
      <c r="E259" s="239" t="s">
        <v>1</v>
      </c>
      <c r="F259" s="240" t="s">
        <v>324</v>
      </c>
      <c r="G259" s="238"/>
      <c r="H259" s="241">
        <v>912.60000000000002</v>
      </c>
      <c r="I259" s="238"/>
      <c r="J259" s="238"/>
      <c r="K259" s="238"/>
      <c r="L259" s="242"/>
      <c r="M259" s="243"/>
      <c r="N259" s="244"/>
      <c r="O259" s="244"/>
      <c r="P259" s="244"/>
      <c r="Q259" s="244"/>
      <c r="R259" s="244"/>
      <c r="S259" s="244"/>
      <c r="T259" s="24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6" t="s">
        <v>136</v>
      </c>
      <c r="AU259" s="246" t="s">
        <v>88</v>
      </c>
      <c r="AV259" s="13" t="s">
        <v>88</v>
      </c>
      <c r="AW259" s="13" t="s">
        <v>34</v>
      </c>
      <c r="AX259" s="13" t="s">
        <v>8</v>
      </c>
      <c r="AY259" s="246" t="s">
        <v>126</v>
      </c>
    </row>
    <row r="260" s="12" customFormat="1" ht="22.8" customHeight="1">
      <c r="A260" s="12"/>
      <c r="B260" s="206"/>
      <c r="C260" s="207"/>
      <c r="D260" s="208" t="s">
        <v>78</v>
      </c>
      <c r="E260" s="219" t="s">
        <v>325</v>
      </c>
      <c r="F260" s="219" t="s">
        <v>326</v>
      </c>
      <c r="G260" s="207"/>
      <c r="H260" s="207"/>
      <c r="I260" s="207"/>
      <c r="J260" s="220">
        <f>BK260</f>
        <v>1242693</v>
      </c>
      <c r="K260" s="207"/>
      <c r="L260" s="211"/>
      <c r="M260" s="212"/>
      <c r="N260" s="213"/>
      <c r="O260" s="213"/>
      <c r="P260" s="214">
        <f>SUM(P261:P263)</f>
        <v>2577.1430600000003</v>
      </c>
      <c r="Q260" s="213"/>
      <c r="R260" s="214">
        <f>SUM(R261:R263)</f>
        <v>0</v>
      </c>
      <c r="S260" s="213"/>
      <c r="T260" s="215">
        <f>SUM(T261:T263)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16" t="s">
        <v>8</v>
      </c>
      <c r="AT260" s="217" t="s">
        <v>78</v>
      </c>
      <c r="AU260" s="217" t="s">
        <v>8</v>
      </c>
      <c r="AY260" s="216" t="s">
        <v>126</v>
      </c>
      <c r="BK260" s="218">
        <f>SUM(BK261:BK263)</f>
        <v>1242693</v>
      </c>
    </row>
    <row r="261" s="2" customFormat="1" ht="21.75" customHeight="1">
      <c r="A261" s="35"/>
      <c r="B261" s="36"/>
      <c r="C261" s="221" t="s">
        <v>327</v>
      </c>
      <c r="D261" s="221" t="s">
        <v>128</v>
      </c>
      <c r="E261" s="222" t="s">
        <v>328</v>
      </c>
      <c r="F261" s="223" t="s">
        <v>329</v>
      </c>
      <c r="G261" s="224" t="s">
        <v>330</v>
      </c>
      <c r="H261" s="225">
        <v>2621.71</v>
      </c>
      <c r="I261" s="225">
        <v>226</v>
      </c>
      <c r="J261" s="225">
        <f>ROUND(I261*H261,0)</f>
        <v>592506</v>
      </c>
      <c r="K261" s="226"/>
      <c r="L261" s="38"/>
      <c r="M261" s="227" t="s">
        <v>1</v>
      </c>
      <c r="N261" s="228" t="s">
        <v>44</v>
      </c>
      <c r="O261" s="229">
        <v>0.77000000000000002</v>
      </c>
      <c r="P261" s="229">
        <f>O261*H261</f>
        <v>2018.7167000000002</v>
      </c>
      <c r="Q261" s="229">
        <v>0</v>
      </c>
      <c r="R261" s="229">
        <f>Q261*H261</f>
        <v>0</v>
      </c>
      <c r="S261" s="229">
        <v>0</v>
      </c>
      <c r="T261" s="230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31" t="s">
        <v>132</v>
      </c>
      <c r="AT261" s="231" t="s">
        <v>128</v>
      </c>
      <c r="AU261" s="231" t="s">
        <v>88</v>
      </c>
      <c r="AY261" s="18" t="s">
        <v>126</v>
      </c>
      <c r="BE261" s="232">
        <f>IF(N261="základní",J261,0)</f>
        <v>592506</v>
      </c>
      <c r="BF261" s="232">
        <f>IF(N261="snížená",J261,0)</f>
        <v>0</v>
      </c>
      <c r="BG261" s="232">
        <f>IF(N261="zákl. přenesená",J261,0)</f>
        <v>0</v>
      </c>
      <c r="BH261" s="232">
        <f>IF(N261="sníž. přenesená",J261,0)</f>
        <v>0</v>
      </c>
      <c r="BI261" s="232">
        <f>IF(N261="nulová",J261,0)</f>
        <v>0</v>
      </c>
      <c r="BJ261" s="18" t="s">
        <v>8</v>
      </c>
      <c r="BK261" s="232">
        <f>ROUND(I261*H261,0)</f>
        <v>592506</v>
      </c>
      <c r="BL261" s="18" t="s">
        <v>132</v>
      </c>
      <c r="BM261" s="231" t="s">
        <v>331</v>
      </c>
    </row>
    <row r="262" s="2" customFormat="1" ht="21.75" customHeight="1">
      <c r="A262" s="35"/>
      <c r="B262" s="36"/>
      <c r="C262" s="221" t="s">
        <v>332</v>
      </c>
      <c r="D262" s="221" t="s">
        <v>128</v>
      </c>
      <c r="E262" s="222" t="s">
        <v>333</v>
      </c>
      <c r="F262" s="223" t="s">
        <v>334</v>
      </c>
      <c r="G262" s="224" t="s">
        <v>330</v>
      </c>
      <c r="H262" s="225">
        <v>1310.8599999999999</v>
      </c>
      <c r="I262" s="225">
        <v>496</v>
      </c>
      <c r="J262" s="225">
        <f>ROUND(I262*H262,0)</f>
        <v>650187</v>
      </c>
      <c r="K262" s="226"/>
      <c r="L262" s="38"/>
      <c r="M262" s="227" t="s">
        <v>1</v>
      </c>
      <c r="N262" s="228" t="s">
        <v>44</v>
      </c>
      <c r="O262" s="229">
        <v>0.42599999999999999</v>
      </c>
      <c r="P262" s="229">
        <f>O262*H262</f>
        <v>558.42635999999993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31" t="s">
        <v>132</v>
      </c>
      <c r="AT262" s="231" t="s">
        <v>128</v>
      </c>
      <c r="AU262" s="231" t="s">
        <v>88</v>
      </c>
      <c r="AY262" s="18" t="s">
        <v>126</v>
      </c>
      <c r="BE262" s="232">
        <f>IF(N262="základní",J262,0)</f>
        <v>650187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8" t="s">
        <v>8</v>
      </c>
      <c r="BK262" s="232">
        <f>ROUND(I262*H262,0)</f>
        <v>650187</v>
      </c>
      <c r="BL262" s="18" t="s">
        <v>132</v>
      </c>
      <c r="BM262" s="231" t="s">
        <v>335</v>
      </c>
    </row>
    <row r="263" s="13" customFormat="1">
      <c r="A263" s="13"/>
      <c r="B263" s="237"/>
      <c r="C263" s="238"/>
      <c r="D263" s="233" t="s">
        <v>136</v>
      </c>
      <c r="E263" s="239" t="s">
        <v>1</v>
      </c>
      <c r="F263" s="240" t="s">
        <v>336</v>
      </c>
      <c r="G263" s="238"/>
      <c r="H263" s="241">
        <v>1310.8599999999999</v>
      </c>
      <c r="I263" s="238"/>
      <c r="J263" s="238"/>
      <c r="K263" s="238"/>
      <c r="L263" s="242"/>
      <c r="M263" s="285"/>
      <c r="N263" s="286"/>
      <c r="O263" s="286"/>
      <c r="P263" s="286"/>
      <c r="Q263" s="286"/>
      <c r="R263" s="286"/>
      <c r="S263" s="286"/>
      <c r="T263" s="287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136</v>
      </c>
      <c r="AU263" s="246" t="s">
        <v>88</v>
      </c>
      <c r="AV263" s="13" t="s">
        <v>88</v>
      </c>
      <c r="AW263" s="13" t="s">
        <v>34</v>
      </c>
      <c r="AX263" s="13" t="s">
        <v>8</v>
      </c>
      <c r="AY263" s="246" t="s">
        <v>126</v>
      </c>
    </row>
    <row r="264" s="2" customFormat="1" ht="6.96" customHeight="1">
      <c r="A264" s="35"/>
      <c r="B264" s="62"/>
      <c r="C264" s="63"/>
      <c r="D264" s="63"/>
      <c r="E264" s="63"/>
      <c r="F264" s="63"/>
      <c r="G264" s="63"/>
      <c r="H264" s="63"/>
      <c r="I264" s="63"/>
      <c r="J264" s="63"/>
      <c r="K264" s="63"/>
      <c r="L264" s="38"/>
      <c r="M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</row>
  </sheetData>
  <sheetProtection sheet="1" autoFilter="0" formatColumns="0" formatRows="0" objects="1" scenarios="1" spinCount="100000" saltValue="iiVIv1nstHEZtODnYSpjT6SvYWuuXY+KhKcLyKVDOn4xjX7wE0NJ4zGA1i8zpN+Bd4aKaPAU/f+uRD7+A/rN/A==" hashValue="xZ/l/AWwygOXJ04+g3PbIoz31d22rwBF1GrTP2QIvIbG4z4USHALd7sCT5ao68xSsYSE0S/FLATt+NynyV5wtA==" algorithmName="SHA-512" password="CC35"/>
  <autoFilter ref="C123:K263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23"/>
    </row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1"/>
      <c r="AT3" s="18" t="s">
        <v>88</v>
      </c>
    </row>
    <row r="4" s="1" customFormat="1" ht="24.96" customHeight="1">
      <c r="B4" s="21"/>
      <c r="D4" s="138" t="s">
        <v>96</v>
      </c>
      <c r="L4" s="21"/>
      <c r="M4" s="139" t="s">
        <v>11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0" t="s">
        <v>15</v>
      </c>
      <c r="L6" s="21"/>
    </row>
    <row r="7" s="1" customFormat="1" ht="16.5" customHeight="1">
      <c r="B7" s="21"/>
      <c r="E7" s="141" t="str">
        <f>'Rekapitulace stavby'!K6</f>
        <v>Revitalizace Staré Ponávky - část 1</v>
      </c>
      <c r="F7" s="140"/>
      <c r="G7" s="140"/>
      <c r="H7" s="140"/>
      <c r="L7" s="21"/>
    </row>
    <row r="8" s="2" customFormat="1" ht="12" customHeight="1">
      <c r="A8" s="35"/>
      <c r="B8" s="38"/>
      <c r="C8" s="35"/>
      <c r="D8" s="140" t="s">
        <v>97</v>
      </c>
      <c r="E8" s="35"/>
      <c r="F8" s="35"/>
      <c r="G8" s="35"/>
      <c r="H8" s="35"/>
      <c r="I8" s="35"/>
      <c r="J8" s="35"/>
      <c r="K8" s="35"/>
      <c r="L8" s="59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8"/>
      <c r="C9" s="35"/>
      <c r="D9" s="35"/>
      <c r="E9" s="142" t="s">
        <v>337</v>
      </c>
      <c r="F9" s="35"/>
      <c r="G9" s="35"/>
      <c r="H9" s="35"/>
      <c r="I9" s="35"/>
      <c r="J9" s="35"/>
      <c r="K9" s="35"/>
      <c r="L9" s="59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8"/>
      <c r="C10" s="35"/>
      <c r="D10" s="35"/>
      <c r="E10" s="35"/>
      <c r="F10" s="35"/>
      <c r="G10" s="35"/>
      <c r="H10" s="35"/>
      <c r="I10" s="35"/>
      <c r="J10" s="35"/>
      <c r="K10" s="35"/>
      <c r="L10" s="59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8"/>
      <c r="C11" s="35"/>
      <c r="D11" s="140" t="s">
        <v>17</v>
      </c>
      <c r="E11" s="35"/>
      <c r="F11" s="143" t="s">
        <v>1</v>
      </c>
      <c r="G11" s="35"/>
      <c r="H11" s="35"/>
      <c r="I11" s="140" t="s">
        <v>18</v>
      </c>
      <c r="J11" s="143" t="s">
        <v>1</v>
      </c>
      <c r="K11" s="35"/>
      <c r="L11" s="59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8"/>
      <c r="C12" s="35"/>
      <c r="D12" s="140" t="s">
        <v>19</v>
      </c>
      <c r="E12" s="35"/>
      <c r="F12" s="143" t="s">
        <v>20</v>
      </c>
      <c r="G12" s="35"/>
      <c r="H12" s="35"/>
      <c r="I12" s="140" t="s">
        <v>21</v>
      </c>
      <c r="J12" s="144" t="str">
        <f>'Rekapitulace stavby'!AN8</f>
        <v>25. 9. 2018</v>
      </c>
      <c r="K12" s="35"/>
      <c r="L12" s="59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59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8"/>
      <c r="C14" s="35"/>
      <c r="D14" s="140" t="s">
        <v>23</v>
      </c>
      <c r="E14" s="35"/>
      <c r="F14" s="35"/>
      <c r="G14" s="35"/>
      <c r="H14" s="35"/>
      <c r="I14" s="140" t="s">
        <v>24</v>
      </c>
      <c r="J14" s="143" t="s">
        <v>25</v>
      </c>
      <c r="K14" s="35"/>
      <c r="L14" s="59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8"/>
      <c r="C15" s="35"/>
      <c r="D15" s="35"/>
      <c r="E15" s="143" t="s">
        <v>26</v>
      </c>
      <c r="F15" s="35"/>
      <c r="G15" s="35"/>
      <c r="H15" s="35"/>
      <c r="I15" s="140" t="s">
        <v>27</v>
      </c>
      <c r="J15" s="143" t="s">
        <v>1</v>
      </c>
      <c r="K15" s="35"/>
      <c r="L15" s="59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8"/>
      <c r="C16" s="35"/>
      <c r="D16" s="35"/>
      <c r="E16" s="35"/>
      <c r="F16" s="35"/>
      <c r="G16" s="35"/>
      <c r="H16" s="35"/>
      <c r="I16" s="35"/>
      <c r="J16" s="35"/>
      <c r="K16" s="35"/>
      <c r="L16" s="59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8"/>
      <c r="C17" s="35"/>
      <c r="D17" s="140" t="s">
        <v>28</v>
      </c>
      <c r="E17" s="35"/>
      <c r="F17" s="35"/>
      <c r="G17" s="35"/>
      <c r="H17" s="35"/>
      <c r="I17" s="140" t="s">
        <v>24</v>
      </c>
      <c r="J17" s="143" t="str">
        <f>'Rekapitulace stavby'!AN13</f>
        <v/>
      </c>
      <c r="K17" s="35"/>
      <c r="L17" s="59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8"/>
      <c r="C18" s="35"/>
      <c r="D18" s="35"/>
      <c r="E18" s="143" t="str">
        <f>'Rekapitulace stavby'!E14</f>
        <v xml:space="preserve"> </v>
      </c>
      <c r="F18" s="143"/>
      <c r="G18" s="143"/>
      <c r="H18" s="143"/>
      <c r="I18" s="140" t="s">
        <v>27</v>
      </c>
      <c r="J18" s="143" t="str">
        <f>'Rekapitulace stavby'!AN14</f>
        <v/>
      </c>
      <c r="K18" s="35"/>
      <c r="L18" s="59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8"/>
      <c r="C19" s="35"/>
      <c r="D19" s="35"/>
      <c r="E19" s="35"/>
      <c r="F19" s="35"/>
      <c r="G19" s="35"/>
      <c r="H19" s="35"/>
      <c r="I19" s="35"/>
      <c r="J19" s="35"/>
      <c r="K19" s="35"/>
      <c r="L19" s="59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8"/>
      <c r="C20" s="35"/>
      <c r="D20" s="140" t="s">
        <v>30</v>
      </c>
      <c r="E20" s="35"/>
      <c r="F20" s="35"/>
      <c r="G20" s="35"/>
      <c r="H20" s="35"/>
      <c r="I20" s="140" t="s">
        <v>24</v>
      </c>
      <c r="J20" s="143" t="s">
        <v>31</v>
      </c>
      <c r="K20" s="35"/>
      <c r="L20" s="59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8"/>
      <c r="C21" s="35"/>
      <c r="D21" s="35"/>
      <c r="E21" s="143" t="s">
        <v>32</v>
      </c>
      <c r="F21" s="35"/>
      <c r="G21" s="35"/>
      <c r="H21" s="35"/>
      <c r="I21" s="140" t="s">
        <v>27</v>
      </c>
      <c r="J21" s="143" t="s">
        <v>33</v>
      </c>
      <c r="K21" s="35"/>
      <c r="L21" s="59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8"/>
      <c r="C22" s="35"/>
      <c r="D22" s="35"/>
      <c r="E22" s="35"/>
      <c r="F22" s="35"/>
      <c r="G22" s="35"/>
      <c r="H22" s="35"/>
      <c r="I22" s="35"/>
      <c r="J22" s="35"/>
      <c r="K22" s="35"/>
      <c r="L22" s="59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8"/>
      <c r="C23" s="35"/>
      <c r="D23" s="140" t="s">
        <v>35</v>
      </c>
      <c r="E23" s="35"/>
      <c r="F23" s="35"/>
      <c r="G23" s="35"/>
      <c r="H23" s="35"/>
      <c r="I23" s="140" t="s">
        <v>24</v>
      </c>
      <c r="J23" s="143" t="str">
        <f>IF('Rekapitulace stavby'!AN19="","",'Rekapitulace stavby'!AN19)</f>
        <v/>
      </c>
      <c r="K23" s="35"/>
      <c r="L23" s="59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8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0" t="s">
        <v>27</v>
      </c>
      <c r="J24" s="143" t="str">
        <f>IF('Rekapitulace stavby'!AN20="","",'Rekapitulace stavby'!AN20)</f>
        <v/>
      </c>
      <c r="K24" s="35"/>
      <c r="L24" s="59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8"/>
      <c r="C25" s="35"/>
      <c r="D25" s="35"/>
      <c r="E25" s="35"/>
      <c r="F25" s="35"/>
      <c r="G25" s="35"/>
      <c r="H25" s="35"/>
      <c r="I25" s="35"/>
      <c r="J25" s="35"/>
      <c r="K25" s="35"/>
      <c r="L25" s="59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8"/>
      <c r="C26" s="35"/>
      <c r="D26" s="140" t="s">
        <v>36</v>
      </c>
      <c r="E26" s="35"/>
      <c r="F26" s="35"/>
      <c r="G26" s="35"/>
      <c r="H26" s="35"/>
      <c r="I26" s="35"/>
      <c r="J26" s="35"/>
      <c r="K26" s="35"/>
      <c r="L26" s="59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5"/>
      <c r="B28" s="38"/>
      <c r="C28" s="35"/>
      <c r="D28" s="35"/>
      <c r="E28" s="35"/>
      <c r="F28" s="35"/>
      <c r="G28" s="35"/>
      <c r="H28" s="35"/>
      <c r="I28" s="35"/>
      <c r="J28" s="35"/>
      <c r="K28" s="35"/>
      <c r="L28" s="59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8"/>
      <c r="C29" s="35"/>
      <c r="D29" s="149"/>
      <c r="E29" s="149"/>
      <c r="F29" s="149"/>
      <c r="G29" s="149"/>
      <c r="H29" s="149"/>
      <c r="I29" s="149"/>
      <c r="J29" s="149"/>
      <c r="K29" s="149"/>
      <c r="L29" s="59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14.4" customHeight="1">
      <c r="A30" s="35"/>
      <c r="B30" s="38"/>
      <c r="C30" s="35"/>
      <c r="D30" s="143" t="s">
        <v>99</v>
      </c>
      <c r="E30" s="35"/>
      <c r="F30" s="35"/>
      <c r="G30" s="35"/>
      <c r="H30" s="35"/>
      <c r="I30" s="35"/>
      <c r="J30" s="150">
        <f>J96</f>
        <v>293000</v>
      </c>
      <c r="K30" s="35"/>
      <c r="L30" s="59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14.4" customHeight="1">
      <c r="A31" s="35"/>
      <c r="B31" s="38"/>
      <c r="C31" s="35"/>
      <c r="D31" s="151" t="s">
        <v>100</v>
      </c>
      <c r="E31" s="35"/>
      <c r="F31" s="35"/>
      <c r="G31" s="35"/>
      <c r="H31" s="35"/>
      <c r="I31" s="35"/>
      <c r="J31" s="150">
        <f>J101</f>
        <v>0</v>
      </c>
      <c r="K31" s="35"/>
      <c r="L31" s="59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38"/>
      <c r="C32" s="35"/>
      <c r="D32" s="152" t="s">
        <v>39</v>
      </c>
      <c r="E32" s="35"/>
      <c r="F32" s="35"/>
      <c r="G32" s="35"/>
      <c r="H32" s="35"/>
      <c r="I32" s="35"/>
      <c r="J32" s="153">
        <f>ROUND(J30 + J31, 0)</f>
        <v>293000</v>
      </c>
      <c r="K32" s="35"/>
      <c r="L32" s="59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38"/>
      <c r="C33" s="35"/>
      <c r="D33" s="149"/>
      <c r="E33" s="149"/>
      <c r="F33" s="149"/>
      <c r="G33" s="149"/>
      <c r="H33" s="149"/>
      <c r="I33" s="149"/>
      <c r="J33" s="149"/>
      <c r="K33" s="149"/>
      <c r="L33" s="59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8"/>
      <c r="C34" s="35"/>
      <c r="D34" s="35"/>
      <c r="E34" s="35"/>
      <c r="F34" s="154" t="s">
        <v>41</v>
      </c>
      <c r="G34" s="35"/>
      <c r="H34" s="35"/>
      <c r="I34" s="154" t="s">
        <v>40</v>
      </c>
      <c r="J34" s="154" t="s">
        <v>42</v>
      </c>
      <c r="K34" s="35"/>
      <c r="L34" s="59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38"/>
      <c r="C35" s="35"/>
      <c r="D35" s="155" t="s">
        <v>43</v>
      </c>
      <c r="E35" s="140" t="s">
        <v>44</v>
      </c>
      <c r="F35" s="156">
        <f>ROUND((SUM(BE101:BE102) + SUM(BE122:BE146)),  0)</f>
        <v>293000</v>
      </c>
      <c r="G35" s="35"/>
      <c r="H35" s="35"/>
      <c r="I35" s="157">
        <v>0.20999999999999999</v>
      </c>
      <c r="J35" s="156">
        <f>ROUND(((SUM(BE101:BE102) + SUM(BE122:BE146))*I35),  0)</f>
        <v>61530</v>
      </c>
      <c r="K35" s="35"/>
      <c r="L35" s="59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38"/>
      <c r="C36" s="35"/>
      <c r="D36" s="35"/>
      <c r="E36" s="140" t="s">
        <v>45</v>
      </c>
      <c r="F36" s="156">
        <f>ROUND((SUM(BF101:BF102) + SUM(BF122:BF146)),  0)</f>
        <v>0</v>
      </c>
      <c r="G36" s="35"/>
      <c r="H36" s="35"/>
      <c r="I36" s="157">
        <v>0.14999999999999999</v>
      </c>
      <c r="J36" s="156">
        <f>ROUND(((SUM(BF101:BF102) + SUM(BF122:BF146))*I36),  0)</f>
        <v>0</v>
      </c>
      <c r="K36" s="35"/>
      <c r="L36" s="59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8"/>
      <c r="C37" s="35"/>
      <c r="D37" s="35"/>
      <c r="E37" s="140" t="s">
        <v>46</v>
      </c>
      <c r="F37" s="156">
        <f>ROUND((SUM(BG101:BG102) + SUM(BG122:BG146)),  0)</f>
        <v>0</v>
      </c>
      <c r="G37" s="35"/>
      <c r="H37" s="35"/>
      <c r="I37" s="157">
        <v>0.20999999999999999</v>
      </c>
      <c r="J37" s="156">
        <f>0</f>
        <v>0</v>
      </c>
      <c r="K37" s="35"/>
      <c r="L37" s="59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38"/>
      <c r="C38" s="35"/>
      <c r="D38" s="35"/>
      <c r="E38" s="140" t="s">
        <v>47</v>
      </c>
      <c r="F38" s="156">
        <f>ROUND((SUM(BH101:BH102) + SUM(BH122:BH146)),  0)</f>
        <v>0</v>
      </c>
      <c r="G38" s="35"/>
      <c r="H38" s="35"/>
      <c r="I38" s="157">
        <v>0.14999999999999999</v>
      </c>
      <c r="J38" s="156">
        <f>0</f>
        <v>0</v>
      </c>
      <c r="K38" s="35"/>
      <c r="L38" s="59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38"/>
      <c r="C39" s="35"/>
      <c r="D39" s="35"/>
      <c r="E39" s="140" t="s">
        <v>48</v>
      </c>
      <c r="F39" s="156">
        <f>ROUND((SUM(BI101:BI102) + SUM(BI122:BI146)),  0)</f>
        <v>0</v>
      </c>
      <c r="G39" s="35"/>
      <c r="H39" s="35"/>
      <c r="I39" s="157">
        <v>0</v>
      </c>
      <c r="J39" s="156">
        <f>0</f>
        <v>0</v>
      </c>
      <c r="K39" s="35"/>
      <c r="L39" s="59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38"/>
      <c r="C40" s="35"/>
      <c r="D40" s="35"/>
      <c r="E40" s="35"/>
      <c r="F40" s="35"/>
      <c r="G40" s="35"/>
      <c r="H40" s="35"/>
      <c r="I40" s="35"/>
      <c r="J40" s="35"/>
      <c r="K40" s="35"/>
      <c r="L40" s="59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38"/>
      <c r="C41" s="158"/>
      <c r="D41" s="159" t="s">
        <v>49</v>
      </c>
      <c r="E41" s="160"/>
      <c r="F41" s="160"/>
      <c r="G41" s="161" t="s">
        <v>50</v>
      </c>
      <c r="H41" s="162" t="s">
        <v>51</v>
      </c>
      <c r="I41" s="160"/>
      <c r="J41" s="163">
        <f>SUM(J32:J39)</f>
        <v>354530</v>
      </c>
      <c r="K41" s="164"/>
      <c r="L41" s="59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38"/>
      <c r="C42" s="35"/>
      <c r="D42" s="35"/>
      <c r="E42" s="35"/>
      <c r="F42" s="35"/>
      <c r="G42" s="35"/>
      <c r="H42" s="35"/>
      <c r="I42" s="35"/>
      <c r="J42" s="35"/>
      <c r="K42" s="35"/>
      <c r="L42" s="59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59"/>
      <c r="D50" s="165" t="s">
        <v>52</v>
      </c>
      <c r="E50" s="166"/>
      <c r="F50" s="166"/>
      <c r="G50" s="165" t="s">
        <v>53</v>
      </c>
      <c r="H50" s="166"/>
      <c r="I50" s="166"/>
      <c r="J50" s="166"/>
      <c r="K50" s="166"/>
      <c r="L50" s="59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5"/>
      <c r="B61" s="38"/>
      <c r="C61" s="35"/>
      <c r="D61" s="167" t="s">
        <v>54</v>
      </c>
      <c r="E61" s="168"/>
      <c r="F61" s="169" t="s">
        <v>55</v>
      </c>
      <c r="G61" s="167" t="s">
        <v>54</v>
      </c>
      <c r="H61" s="168"/>
      <c r="I61" s="168"/>
      <c r="J61" s="170" t="s">
        <v>55</v>
      </c>
      <c r="K61" s="168"/>
      <c r="L61" s="59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5"/>
      <c r="B65" s="38"/>
      <c r="C65" s="35"/>
      <c r="D65" s="165" t="s">
        <v>56</v>
      </c>
      <c r="E65" s="171"/>
      <c r="F65" s="171"/>
      <c r="G65" s="165" t="s">
        <v>57</v>
      </c>
      <c r="H65" s="171"/>
      <c r="I65" s="171"/>
      <c r="J65" s="171"/>
      <c r="K65" s="171"/>
      <c r="L65" s="59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5"/>
      <c r="B76" s="38"/>
      <c r="C76" s="35"/>
      <c r="D76" s="167" t="s">
        <v>54</v>
      </c>
      <c r="E76" s="168"/>
      <c r="F76" s="169" t="s">
        <v>55</v>
      </c>
      <c r="G76" s="167" t="s">
        <v>54</v>
      </c>
      <c r="H76" s="168"/>
      <c r="I76" s="168"/>
      <c r="J76" s="170" t="s">
        <v>55</v>
      </c>
      <c r="K76" s="168"/>
      <c r="L76" s="59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59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59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4" t="s">
        <v>101</v>
      </c>
      <c r="D82" s="37"/>
      <c r="E82" s="37"/>
      <c r="F82" s="37"/>
      <c r="G82" s="37"/>
      <c r="H82" s="37"/>
      <c r="I82" s="37"/>
      <c r="J82" s="37"/>
      <c r="K82" s="37"/>
      <c r="L82" s="59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59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30" t="s">
        <v>15</v>
      </c>
      <c r="D84" s="37"/>
      <c r="E84" s="37"/>
      <c r="F84" s="37"/>
      <c r="G84" s="37"/>
      <c r="H84" s="37"/>
      <c r="I84" s="37"/>
      <c r="J84" s="37"/>
      <c r="K84" s="37"/>
      <c r="L84" s="59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6" t="str">
        <f>E7</f>
        <v>Revitalizace Staré Ponávky - část 1</v>
      </c>
      <c r="F85" s="30"/>
      <c r="G85" s="30"/>
      <c r="H85" s="30"/>
      <c r="I85" s="37"/>
      <c r="J85" s="37"/>
      <c r="K85" s="37"/>
      <c r="L85" s="59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30" t="s">
        <v>97</v>
      </c>
      <c r="D86" s="37"/>
      <c r="E86" s="37"/>
      <c r="F86" s="37"/>
      <c r="G86" s="37"/>
      <c r="H86" s="37"/>
      <c r="I86" s="37"/>
      <c r="J86" s="37"/>
      <c r="K86" s="37"/>
      <c r="L86" s="59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2" t="str">
        <f>E9</f>
        <v>177176-1.3 - Vedlejší a ostatní náklady</v>
      </c>
      <c r="F87" s="37"/>
      <c r="G87" s="37"/>
      <c r="H87" s="37"/>
      <c r="I87" s="37"/>
      <c r="J87" s="37"/>
      <c r="K87" s="37"/>
      <c r="L87" s="59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59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30" t="s">
        <v>19</v>
      </c>
      <c r="D89" s="37"/>
      <c r="E89" s="37"/>
      <c r="F89" s="27" t="str">
        <f>F12</f>
        <v>Brno-Komárov</v>
      </c>
      <c r="G89" s="37"/>
      <c r="H89" s="37"/>
      <c r="I89" s="30" t="s">
        <v>21</v>
      </c>
      <c r="J89" s="75" t="str">
        <f>IF(J12="","",J12)</f>
        <v>25. 9. 2018</v>
      </c>
      <c r="K89" s="37"/>
      <c r="L89" s="59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59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30" t="s">
        <v>23</v>
      </c>
      <c r="D91" s="37"/>
      <c r="E91" s="37"/>
      <c r="F91" s="27" t="str">
        <f>E15</f>
        <v>Statutární město Brno</v>
      </c>
      <c r="G91" s="37"/>
      <c r="H91" s="37"/>
      <c r="I91" s="30" t="s">
        <v>30</v>
      </c>
      <c r="J91" s="31" t="str">
        <f>E21</f>
        <v>GEOtest, a.s.</v>
      </c>
      <c r="K91" s="37"/>
      <c r="L91" s="59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30" t="s">
        <v>28</v>
      </c>
      <c r="D92" s="37"/>
      <c r="E92" s="37"/>
      <c r="F92" s="27" t="str">
        <f>IF(E18="","",E18)</f>
        <v xml:space="preserve"> </v>
      </c>
      <c r="G92" s="37"/>
      <c r="H92" s="37"/>
      <c r="I92" s="30" t="s">
        <v>35</v>
      </c>
      <c r="J92" s="31" t="str">
        <f>E24</f>
        <v xml:space="preserve"> </v>
      </c>
      <c r="K92" s="37"/>
      <c r="L92" s="59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59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7" t="s">
        <v>102</v>
      </c>
      <c r="D94" s="134"/>
      <c r="E94" s="134"/>
      <c r="F94" s="134"/>
      <c r="G94" s="134"/>
      <c r="H94" s="134"/>
      <c r="I94" s="134"/>
      <c r="J94" s="178" t="s">
        <v>103</v>
      </c>
      <c r="K94" s="134"/>
      <c r="L94" s="59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59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9" t="s">
        <v>104</v>
      </c>
      <c r="D96" s="37"/>
      <c r="E96" s="37"/>
      <c r="F96" s="37"/>
      <c r="G96" s="37"/>
      <c r="H96" s="37"/>
      <c r="I96" s="37"/>
      <c r="J96" s="106">
        <f>J122</f>
        <v>293000</v>
      </c>
      <c r="K96" s="37"/>
      <c r="L96" s="59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8" t="s">
        <v>105</v>
      </c>
    </row>
    <row r="97" s="9" customFormat="1" ht="24.96" customHeight="1">
      <c r="A97" s="9"/>
      <c r="B97" s="180"/>
      <c r="C97" s="181"/>
      <c r="D97" s="182" t="s">
        <v>338</v>
      </c>
      <c r="E97" s="183"/>
      <c r="F97" s="183"/>
      <c r="G97" s="183"/>
      <c r="H97" s="183"/>
      <c r="I97" s="183"/>
      <c r="J97" s="184">
        <f>J123</f>
        <v>110000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80"/>
      <c r="C98" s="181"/>
      <c r="D98" s="182" t="s">
        <v>339</v>
      </c>
      <c r="E98" s="183"/>
      <c r="F98" s="183"/>
      <c r="G98" s="183"/>
      <c r="H98" s="183"/>
      <c r="I98" s="183"/>
      <c r="J98" s="184">
        <f>J131</f>
        <v>183000</v>
      </c>
      <c r="K98" s="181"/>
      <c r="L98" s="185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5"/>
      <c r="B99" s="36"/>
      <c r="C99" s="37"/>
      <c r="D99" s="37"/>
      <c r="E99" s="37"/>
      <c r="F99" s="37"/>
      <c r="G99" s="37"/>
      <c r="H99" s="37"/>
      <c r="I99" s="37"/>
      <c r="J99" s="37"/>
      <c r="K99" s="37"/>
      <c r="L99" s="59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="2" customFormat="1" ht="6.96" customHeight="1">
      <c r="A100" s="35"/>
      <c r="B100" s="36"/>
      <c r="C100" s="37"/>
      <c r="D100" s="37"/>
      <c r="E100" s="37"/>
      <c r="F100" s="37"/>
      <c r="G100" s="37"/>
      <c r="H100" s="37"/>
      <c r="I100" s="37"/>
      <c r="J100" s="37"/>
      <c r="K100" s="37"/>
      <c r="L100" s="59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="2" customFormat="1" ht="29.28" customHeight="1">
      <c r="A101" s="35"/>
      <c r="B101" s="36"/>
      <c r="C101" s="179" t="s">
        <v>110</v>
      </c>
      <c r="D101" s="37"/>
      <c r="E101" s="37"/>
      <c r="F101" s="37"/>
      <c r="G101" s="37"/>
      <c r="H101" s="37"/>
      <c r="I101" s="37"/>
      <c r="J101" s="192">
        <v>0</v>
      </c>
      <c r="K101" s="37"/>
      <c r="L101" s="59"/>
      <c r="N101" s="193" t="s">
        <v>43</v>
      </c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="2" customFormat="1" ht="18" customHeight="1">
      <c r="A102" s="35"/>
      <c r="B102" s="36"/>
      <c r="C102" s="37"/>
      <c r="D102" s="37"/>
      <c r="E102" s="37"/>
      <c r="F102" s="37"/>
      <c r="G102" s="37"/>
      <c r="H102" s="37"/>
      <c r="I102" s="37"/>
      <c r="J102" s="37"/>
      <c r="K102" s="37"/>
      <c r="L102" s="59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="2" customFormat="1" ht="29.28" customHeight="1">
      <c r="A103" s="35"/>
      <c r="B103" s="36"/>
      <c r="C103" s="133" t="s">
        <v>95</v>
      </c>
      <c r="D103" s="134"/>
      <c r="E103" s="134"/>
      <c r="F103" s="134"/>
      <c r="G103" s="134"/>
      <c r="H103" s="134"/>
      <c r="I103" s="134"/>
      <c r="J103" s="135">
        <f>ROUND(J96+J101,0)</f>
        <v>293000</v>
      </c>
      <c r="K103" s="134"/>
      <c r="L103" s="59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2"/>
      <c r="C104" s="63"/>
      <c r="D104" s="63"/>
      <c r="E104" s="63"/>
      <c r="F104" s="63"/>
      <c r="G104" s="63"/>
      <c r="H104" s="63"/>
      <c r="I104" s="63"/>
      <c r="J104" s="63"/>
      <c r="K104" s="63"/>
      <c r="L104" s="59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59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4" t="s">
        <v>111</v>
      </c>
      <c r="D109" s="37"/>
      <c r="E109" s="37"/>
      <c r="F109" s="37"/>
      <c r="G109" s="37"/>
      <c r="H109" s="37"/>
      <c r="I109" s="37"/>
      <c r="J109" s="37"/>
      <c r="K109" s="37"/>
      <c r="L109" s="59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59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30" t="s">
        <v>15</v>
      </c>
      <c r="D111" s="37"/>
      <c r="E111" s="37"/>
      <c r="F111" s="37"/>
      <c r="G111" s="37"/>
      <c r="H111" s="37"/>
      <c r="I111" s="37"/>
      <c r="J111" s="37"/>
      <c r="K111" s="37"/>
      <c r="L111" s="59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76" t="str">
        <f>E7</f>
        <v>Revitalizace Staré Ponávky - část 1</v>
      </c>
      <c r="F112" s="30"/>
      <c r="G112" s="30"/>
      <c r="H112" s="30"/>
      <c r="I112" s="37"/>
      <c r="J112" s="37"/>
      <c r="K112" s="37"/>
      <c r="L112" s="59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30" t="s">
        <v>97</v>
      </c>
      <c r="D113" s="37"/>
      <c r="E113" s="37"/>
      <c r="F113" s="37"/>
      <c r="G113" s="37"/>
      <c r="H113" s="37"/>
      <c r="I113" s="37"/>
      <c r="J113" s="37"/>
      <c r="K113" s="37"/>
      <c r="L113" s="59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72" t="str">
        <f>E9</f>
        <v>177176-1.3 - Vedlejší a ostatní náklady</v>
      </c>
      <c r="F114" s="37"/>
      <c r="G114" s="37"/>
      <c r="H114" s="37"/>
      <c r="I114" s="37"/>
      <c r="J114" s="37"/>
      <c r="K114" s="37"/>
      <c r="L114" s="59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59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30" t="s">
        <v>19</v>
      </c>
      <c r="D116" s="37"/>
      <c r="E116" s="37"/>
      <c r="F116" s="27" t="str">
        <f>F12</f>
        <v>Brno-Komárov</v>
      </c>
      <c r="G116" s="37"/>
      <c r="H116" s="37"/>
      <c r="I116" s="30" t="s">
        <v>21</v>
      </c>
      <c r="J116" s="75" t="str">
        <f>IF(J12="","",J12)</f>
        <v>25. 9. 2018</v>
      </c>
      <c r="K116" s="37"/>
      <c r="L116" s="59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59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30" t="s">
        <v>23</v>
      </c>
      <c r="D118" s="37"/>
      <c r="E118" s="37"/>
      <c r="F118" s="27" t="str">
        <f>E15</f>
        <v>Statutární město Brno</v>
      </c>
      <c r="G118" s="37"/>
      <c r="H118" s="37"/>
      <c r="I118" s="30" t="s">
        <v>30</v>
      </c>
      <c r="J118" s="31" t="str">
        <f>E21</f>
        <v>GEOtest, a.s.</v>
      </c>
      <c r="K118" s="37"/>
      <c r="L118" s="59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30" t="s">
        <v>28</v>
      </c>
      <c r="D119" s="37"/>
      <c r="E119" s="37"/>
      <c r="F119" s="27" t="str">
        <f>IF(E18="","",E18)</f>
        <v xml:space="preserve"> </v>
      </c>
      <c r="G119" s="37"/>
      <c r="H119" s="37"/>
      <c r="I119" s="30" t="s">
        <v>35</v>
      </c>
      <c r="J119" s="31" t="str">
        <f>E24</f>
        <v xml:space="preserve"> </v>
      </c>
      <c r="K119" s="37"/>
      <c r="L119" s="59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0.32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59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11" customFormat="1" ht="29.28" customHeight="1">
      <c r="A121" s="194"/>
      <c r="B121" s="195"/>
      <c r="C121" s="196" t="s">
        <v>112</v>
      </c>
      <c r="D121" s="197" t="s">
        <v>64</v>
      </c>
      <c r="E121" s="197" t="s">
        <v>60</v>
      </c>
      <c r="F121" s="197" t="s">
        <v>61</v>
      </c>
      <c r="G121" s="197" t="s">
        <v>113</v>
      </c>
      <c r="H121" s="197" t="s">
        <v>114</v>
      </c>
      <c r="I121" s="197" t="s">
        <v>115</v>
      </c>
      <c r="J121" s="198" t="s">
        <v>103</v>
      </c>
      <c r="K121" s="199" t="s">
        <v>116</v>
      </c>
      <c r="L121" s="200"/>
      <c r="M121" s="96" t="s">
        <v>1</v>
      </c>
      <c r="N121" s="97" t="s">
        <v>43</v>
      </c>
      <c r="O121" s="97" t="s">
        <v>117</v>
      </c>
      <c r="P121" s="97" t="s">
        <v>118</v>
      </c>
      <c r="Q121" s="97" t="s">
        <v>119</v>
      </c>
      <c r="R121" s="97" t="s">
        <v>120</v>
      </c>
      <c r="S121" s="97" t="s">
        <v>121</v>
      </c>
      <c r="T121" s="98" t="s">
        <v>122</v>
      </c>
      <c r="U121" s="194"/>
      <c r="V121" s="194"/>
      <c r="W121" s="194"/>
      <c r="X121" s="194"/>
      <c r="Y121" s="194"/>
      <c r="Z121" s="194"/>
      <c r="AA121" s="194"/>
      <c r="AB121" s="194"/>
      <c r="AC121" s="194"/>
      <c r="AD121" s="194"/>
      <c r="AE121" s="194"/>
    </row>
    <row r="122" s="2" customFormat="1" ht="22.8" customHeight="1">
      <c r="A122" s="35"/>
      <c r="B122" s="36"/>
      <c r="C122" s="103" t="s">
        <v>123</v>
      </c>
      <c r="D122" s="37"/>
      <c r="E122" s="37"/>
      <c r="F122" s="37"/>
      <c r="G122" s="37"/>
      <c r="H122" s="37"/>
      <c r="I122" s="37"/>
      <c r="J122" s="201">
        <f>BK122</f>
        <v>293000</v>
      </c>
      <c r="K122" s="37"/>
      <c r="L122" s="38"/>
      <c r="M122" s="99"/>
      <c r="N122" s="202"/>
      <c r="O122" s="100"/>
      <c r="P122" s="203">
        <f>P123+P131</f>
        <v>0</v>
      </c>
      <c r="Q122" s="100"/>
      <c r="R122" s="203">
        <f>R123+R131</f>
        <v>0</v>
      </c>
      <c r="S122" s="100"/>
      <c r="T122" s="204">
        <f>T123+T131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T122" s="18" t="s">
        <v>78</v>
      </c>
      <c r="AU122" s="18" t="s">
        <v>105</v>
      </c>
      <c r="BK122" s="205">
        <f>BK123+BK131</f>
        <v>293000</v>
      </c>
    </row>
    <row r="123" s="12" customFormat="1" ht="25.92" customHeight="1">
      <c r="A123" s="12"/>
      <c r="B123" s="206"/>
      <c r="C123" s="207"/>
      <c r="D123" s="208" t="s">
        <v>78</v>
      </c>
      <c r="E123" s="209" t="s">
        <v>340</v>
      </c>
      <c r="F123" s="209" t="s">
        <v>341</v>
      </c>
      <c r="G123" s="207"/>
      <c r="H123" s="207"/>
      <c r="I123" s="207"/>
      <c r="J123" s="210">
        <f>BK123</f>
        <v>110000</v>
      </c>
      <c r="K123" s="207"/>
      <c r="L123" s="211"/>
      <c r="M123" s="212"/>
      <c r="N123" s="213"/>
      <c r="O123" s="213"/>
      <c r="P123" s="214">
        <f>SUM(P124:P130)</f>
        <v>0</v>
      </c>
      <c r="Q123" s="213"/>
      <c r="R123" s="214">
        <f>SUM(R124:R130)</f>
        <v>0</v>
      </c>
      <c r="S123" s="213"/>
      <c r="T123" s="215">
        <f>SUM(T124:T130)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6" t="s">
        <v>132</v>
      </c>
      <c r="AT123" s="217" t="s">
        <v>78</v>
      </c>
      <c r="AU123" s="217" t="s">
        <v>79</v>
      </c>
      <c r="AY123" s="216" t="s">
        <v>126</v>
      </c>
      <c r="BK123" s="218">
        <f>SUM(BK124:BK130)</f>
        <v>110000</v>
      </c>
    </row>
    <row r="124" s="2" customFormat="1" ht="16.5" customHeight="1">
      <c r="A124" s="35"/>
      <c r="B124" s="36"/>
      <c r="C124" s="221" t="s">
        <v>8</v>
      </c>
      <c r="D124" s="221" t="s">
        <v>128</v>
      </c>
      <c r="E124" s="222" t="s">
        <v>342</v>
      </c>
      <c r="F124" s="223" t="s">
        <v>343</v>
      </c>
      <c r="G124" s="224" t="s">
        <v>156</v>
      </c>
      <c r="H124" s="225">
        <v>1</v>
      </c>
      <c r="I124" s="225">
        <v>60000</v>
      </c>
      <c r="J124" s="225">
        <f>ROUND(I124*H124,0)</f>
        <v>60000</v>
      </c>
      <c r="K124" s="226"/>
      <c r="L124" s="38"/>
      <c r="M124" s="227" t="s">
        <v>1</v>
      </c>
      <c r="N124" s="228" t="s">
        <v>44</v>
      </c>
      <c r="O124" s="229">
        <v>0</v>
      </c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231" t="s">
        <v>344</v>
      </c>
      <c r="AT124" s="231" t="s">
        <v>128</v>
      </c>
      <c r="AU124" s="231" t="s">
        <v>8</v>
      </c>
      <c r="AY124" s="18" t="s">
        <v>126</v>
      </c>
      <c r="BE124" s="232">
        <f>IF(N124="základní",J124,0)</f>
        <v>60000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</v>
      </c>
      <c r="BK124" s="232">
        <f>ROUND(I124*H124,0)</f>
        <v>60000</v>
      </c>
      <c r="BL124" s="18" t="s">
        <v>344</v>
      </c>
      <c r="BM124" s="231" t="s">
        <v>345</v>
      </c>
    </row>
    <row r="125" s="2" customFormat="1">
      <c r="A125" s="35"/>
      <c r="B125" s="36"/>
      <c r="C125" s="37"/>
      <c r="D125" s="233" t="s">
        <v>134</v>
      </c>
      <c r="E125" s="37"/>
      <c r="F125" s="234" t="s">
        <v>346</v>
      </c>
      <c r="G125" s="37"/>
      <c r="H125" s="37"/>
      <c r="I125" s="37"/>
      <c r="J125" s="37"/>
      <c r="K125" s="37"/>
      <c r="L125" s="38"/>
      <c r="M125" s="235"/>
      <c r="N125" s="236"/>
      <c r="O125" s="87"/>
      <c r="P125" s="87"/>
      <c r="Q125" s="87"/>
      <c r="R125" s="87"/>
      <c r="S125" s="87"/>
      <c r="T125" s="88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8" t="s">
        <v>134</v>
      </c>
      <c r="AU125" s="18" t="s">
        <v>8</v>
      </c>
    </row>
    <row r="126" s="2" customFormat="1" ht="33" customHeight="1">
      <c r="A126" s="35"/>
      <c r="B126" s="36"/>
      <c r="C126" s="221" t="s">
        <v>88</v>
      </c>
      <c r="D126" s="221" t="s">
        <v>128</v>
      </c>
      <c r="E126" s="222" t="s">
        <v>347</v>
      </c>
      <c r="F126" s="223" t="s">
        <v>348</v>
      </c>
      <c r="G126" s="224" t="s">
        <v>156</v>
      </c>
      <c r="H126" s="225">
        <v>1</v>
      </c>
      <c r="I126" s="225">
        <v>5000</v>
      </c>
      <c r="J126" s="225">
        <f>ROUND(I126*H126,0)</f>
        <v>5000</v>
      </c>
      <c r="K126" s="226"/>
      <c r="L126" s="38"/>
      <c r="M126" s="227" t="s">
        <v>1</v>
      </c>
      <c r="N126" s="228" t="s">
        <v>44</v>
      </c>
      <c r="O126" s="229">
        <v>0</v>
      </c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1" t="s">
        <v>344</v>
      </c>
      <c r="AT126" s="231" t="s">
        <v>128</v>
      </c>
      <c r="AU126" s="231" t="s">
        <v>8</v>
      </c>
      <c r="AY126" s="18" t="s">
        <v>126</v>
      </c>
      <c r="BE126" s="232">
        <f>IF(N126="základní",J126,0)</f>
        <v>5000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</v>
      </c>
      <c r="BK126" s="232">
        <f>ROUND(I126*H126,0)</f>
        <v>5000</v>
      </c>
      <c r="BL126" s="18" t="s">
        <v>344</v>
      </c>
      <c r="BM126" s="231" t="s">
        <v>349</v>
      </c>
    </row>
    <row r="127" s="2" customFormat="1" ht="21.75" customHeight="1">
      <c r="A127" s="35"/>
      <c r="B127" s="36"/>
      <c r="C127" s="221" t="s">
        <v>143</v>
      </c>
      <c r="D127" s="221" t="s">
        <v>128</v>
      </c>
      <c r="E127" s="222" t="s">
        <v>350</v>
      </c>
      <c r="F127" s="223" t="s">
        <v>351</v>
      </c>
      <c r="G127" s="224" t="s">
        <v>156</v>
      </c>
      <c r="H127" s="225">
        <v>1</v>
      </c>
      <c r="I127" s="225">
        <v>5000</v>
      </c>
      <c r="J127" s="225">
        <f>ROUND(I127*H127,0)</f>
        <v>5000</v>
      </c>
      <c r="K127" s="226"/>
      <c r="L127" s="38"/>
      <c r="M127" s="227" t="s">
        <v>1</v>
      </c>
      <c r="N127" s="228" t="s">
        <v>44</v>
      </c>
      <c r="O127" s="229">
        <v>0</v>
      </c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1" t="s">
        <v>344</v>
      </c>
      <c r="AT127" s="231" t="s">
        <v>128</v>
      </c>
      <c r="AU127" s="231" t="s">
        <v>8</v>
      </c>
      <c r="AY127" s="18" t="s">
        <v>126</v>
      </c>
      <c r="BE127" s="232">
        <f>IF(N127="základní",J127,0)</f>
        <v>5000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</v>
      </c>
      <c r="BK127" s="232">
        <f>ROUND(I127*H127,0)</f>
        <v>5000</v>
      </c>
      <c r="BL127" s="18" t="s">
        <v>344</v>
      </c>
      <c r="BM127" s="231" t="s">
        <v>352</v>
      </c>
    </row>
    <row r="128" s="2" customFormat="1" ht="21.75" customHeight="1">
      <c r="A128" s="35"/>
      <c r="B128" s="36"/>
      <c r="C128" s="221" t="s">
        <v>132</v>
      </c>
      <c r="D128" s="221" t="s">
        <v>128</v>
      </c>
      <c r="E128" s="222" t="s">
        <v>353</v>
      </c>
      <c r="F128" s="223" t="s">
        <v>354</v>
      </c>
      <c r="G128" s="224" t="s">
        <v>156</v>
      </c>
      <c r="H128" s="225">
        <v>1</v>
      </c>
      <c r="I128" s="225">
        <v>10000</v>
      </c>
      <c r="J128" s="225">
        <f>ROUND(I128*H128,0)</f>
        <v>10000</v>
      </c>
      <c r="K128" s="226"/>
      <c r="L128" s="38"/>
      <c r="M128" s="227" t="s">
        <v>1</v>
      </c>
      <c r="N128" s="228" t="s">
        <v>44</v>
      </c>
      <c r="O128" s="229">
        <v>0</v>
      </c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1" t="s">
        <v>344</v>
      </c>
      <c r="AT128" s="231" t="s">
        <v>128</v>
      </c>
      <c r="AU128" s="231" t="s">
        <v>8</v>
      </c>
      <c r="AY128" s="18" t="s">
        <v>126</v>
      </c>
      <c r="BE128" s="232">
        <f>IF(N128="základní",J128,0)</f>
        <v>10000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</v>
      </c>
      <c r="BK128" s="232">
        <f>ROUND(I128*H128,0)</f>
        <v>10000</v>
      </c>
      <c r="BL128" s="18" t="s">
        <v>344</v>
      </c>
      <c r="BM128" s="231" t="s">
        <v>355</v>
      </c>
    </row>
    <row r="129" s="2" customFormat="1" ht="44.25" customHeight="1">
      <c r="A129" s="35"/>
      <c r="B129" s="36"/>
      <c r="C129" s="221" t="s">
        <v>153</v>
      </c>
      <c r="D129" s="221" t="s">
        <v>128</v>
      </c>
      <c r="E129" s="222" t="s">
        <v>356</v>
      </c>
      <c r="F129" s="223" t="s">
        <v>357</v>
      </c>
      <c r="G129" s="224" t="s">
        <v>156</v>
      </c>
      <c r="H129" s="225">
        <v>1</v>
      </c>
      <c r="I129" s="225">
        <v>30000</v>
      </c>
      <c r="J129" s="225">
        <f>ROUND(I129*H129,0)</f>
        <v>30000</v>
      </c>
      <c r="K129" s="226"/>
      <c r="L129" s="38"/>
      <c r="M129" s="227" t="s">
        <v>1</v>
      </c>
      <c r="N129" s="228" t="s">
        <v>44</v>
      </c>
      <c r="O129" s="229">
        <v>0</v>
      </c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1" t="s">
        <v>344</v>
      </c>
      <c r="AT129" s="231" t="s">
        <v>128</v>
      </c>
      <c r="AU129" s="231" t="s">
        <v>8</v>
      </c>
      <c r="AY129" s="18" t="s">
        <v>126</v>
      </c>
      <c r="BE129" s="232">
        <f>IF(N129="základní",J129,0)</f>
        <v>30000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</v>
      </c>
      <c r="BK129" s="232">
        <f>ROUND(I129*H129,0)</f>
        <v>30000</v>
      </c>
      <c r="BL129" s="18" t="s">
        <v>344</v>
      </c>
      <c r="BM129" s="231" t="s">
        <v>358</v>
      </c>
    </row>
    <row r="130" s="2" customFormat="1">
      <c r="A130" s="35"/>
      <c r="B130" s="36"/>
      <c r="C130" s="37"/>
      <c r="D130" s="233" t="s">
        <v>134</v>
      </c>
      <c r="E130" s="37"/>
      <c r="F130" s="234" t="s">
        <v>359</v>
      </c>
      <c r="G130" s="37"/>
      <c r="H130" s="37"/>
      <c r="I130" s="37"/>
      <c r="J130" s="37"/>
      <c r="K130" s="37"/>
      <c r="L130" s="38"/>
      <c r="M130" s="235"/>
      <c r="N130" s="236"/>
      <c r="O130" s="87"/>
      <c r="P130" s="87"/>
      <c r="Q130" s="87"/>
      <c r="R130" s="87"/>
      <c r="S130" s="87"/>
      <c r="T130" s="88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134</v>
      </c>
      <c r="AU130" s="18" t="s">
        <v>8</v>
      </c>
    </row>
    <row r="131" s="12" customFormat="1" ht="25.92" customHeight="1">
      <c r="A131" s="12"/>
      <c r="B131" s="206"/>
      <c r="C131" s="207"/>
      <c r="D131" s="208" t="s">
        <v>78</v>
      </c>
      <c r="E131" s="209" t="s">
        <v>360</v>
      </c>
      <c r="F131" s="209" t="s">
        <v>361</v>
      </c>
      <c r="G131" s="207"/>
      <c r="H131" s="207"/>
      <c r="I131" s="207"/>
      <c r="J131" s="210">
        <f>BK131</f>
        <v>183000</v>
      </c>
      <c r="K131" s="207"/>
      <c r="L131" s="211"/>
      <c r="M131" s="212"/>
      <c r="N131" s="213"/>
      <c r="O131" s="213"/>
      <c r="P131" s="214">
        <f>SUM(P132:P146)</f>
        <v>0</v>
      </c>
      <c r="Q131" s="213"/>
      <c r="R131" s="214">
        <f>SUM(R132:R146)</f>
        <v>0</v>
      </c>
      <c r="S131" s="213"/>
      <c r="T131" s="215">
        <f>SUM(T132:T146)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6" t="s">
        <v>153</v>
      </c>
      <c r="AT131" s="217" t="s">
        <v>78</v>
      </c>
      <c r="AU131" s="217" t="s">
        <v>79</v>
      </c>
      <c r="AY131" s="216" t="s">
        <v>126</v>
      </c>
      <c r="BK131" s="218">
        <f>SUM(BK132:BK146)</f>
        <v>183000</v>
      </c>
    </row>
    <row r="132" s="2" customFormat="1" ht="44.25" customHeight="1">
      <c r="A132" s="35"/>
      <c r="B132" s="36"/>
      <c r="C132" s="221" t="s">
        <v>159</v>
      </c>
      <c r="D132" s="221" t="s">
        <v>128</v>
      </c>
      <c r="E132" s="222" t="s">
        <v>362</v>
      </c>
      <c r="F132" s="223" t="s">
        <v>363</v>
      </c>
      <c r="G132" s="224" t="s">
        <v>156</v>
      </c>
      <c r="H132" s="225">
        <v>1</v>
      </c>
      <c r="I132" s="225">
        <v>15000</v>
      </c>
      <c r="J132" s="225">
        <f>ROUND(I132*H132,0)</f>
        <v>15000</v>
      </c>
      <c r="K132" s="226"/>
      <c r="L132" s="38"/>
      <c r="M132" s="227" t="s">
        <v>1</v>
      </c>
      <c r="N132" s="228" t="s">
        <v>44</v>
      </c>
      <c r="O132" s="229">
        <v>0</v>
      </c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31" t="s">
        <v>132</v>
      </c>
      <c r="AT132" s="231" t="s">
        <v>128</v>
      </c>
      <c r="AU132" s="231" t="s">
        <v>8</v>
      </c>
      <c r="AY132" s="18" t="s">
        <v>126</v>
      </c>
      <c r="BE132" s="232">
        <f>IF(N132="základní",J132,0)</f>
        <v>15000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</v>
      </c>
      <c r="BK132" s="232">
        <f>ROUND(I132*H132,0)</f>
        <v>15000</v>
      </c>
      <c r="BL132" s="18" t="s">
        <v>132</v>
      </c>
      <c r="BM132" s="231" t="s">
        <v>364</v>
      </c>
    </row>
    <row r="133" s="2" customFormat="1">
      <c r="A133" s="35"/>
      <c r="B133" s="36"/>
      <c r="C133" s="37"/>
      <c r="D133" s="233" t="s">
        <v>134</v>
      </c>
      <c r="E133" s="37"/>
      <c r="F133" s="234" t="s">
        <v>365</v>
      </c>
      <c r="G133" s="37"/>
      <c r="H133" s="37"/>
      <c r="I133" s="37"/>
      <c r="J133" s="37"/>
      <c r="K133" s="37"/>
      <c r="L133" s="38"/>
      <c r="M133" s="235"/>
      <c r="N133" s="236"/>
      <c r="O133" s="87"/>
      <c r="P133" s="87"/>
      <c r="Q133" s="87"/>
      <c r="R133" s="87"/>
      <c r="S133" s="87"/>
      <c r="T133" s="88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134</v>
      </c>
      <c r="AU133" s="18" t="s">
        <v>8</v>
      </c>
    </row>
    <row r="134" s="2" customFormat="1" ht="33" customHeight="1">
      <c r="A134" s="35"/>
      <c r="B134" s="36"/>
      <c r="C134" s="221" t="s">
        <v>185</v>
      </c>
      <c r="D134" s="221" t="s">
        <v>128</v>
      </c>
      <c r="E134" s="222" t="s">
        <v>366</v>
      </c>
      <c r="F134" s="223" t="s">
        <v>367</v>
      </c>
      <c r="G134" s="224" t="s">
        <v>156</v>
      </c>
      <c r="H134" s="225">
        <v>1</v>
      </c>
      <c r="I134" s="225">
        <v>20000</v>
      </c>
      <c r="J134" s="225">
        <f>ROUND(I134*H134,0)</f>
        <v>20000</v>
      </c>
      <c r="K134" s="226"/>
      <c r="L134" s="38"/>
      <c r="M134" s="227" t="s">
        <v>1</v>
      </c>
      <c r="N134" s="228" t="s">
        <v>44</v>
      </c>
      <c r="O134" s="229">
        <v>0</v>
      </c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1" t="s">
        <v>132</v>
      </c>
      <c r="AT134" s="231" t="s">
        <v>128</v>
      </c>
      <c r="AU134" s="231" t="s">
        <v>8</v>
      </c>
      <c r="AY134" s="18" t="s">
        <v>126</v>
      </c>
      <c r="BE134" s="232">
        <f>IF(N134="základní",J134,0)</f>
        <v>20000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</v>
      </c>
      <c r="BK134" s="232">
        <f>ROUND(I134*H134,0)</f>
        <v>20000</v>
      </c>
      <c r="BL134" s="18" t="s">
        <v>132</v>
      </c>
      <c r="BM134" s="231" t="s">
        <v>368</v>
      </c>
    </row>
    <row r="135" s="2" customFormat="1" ht="33" customHeight="1">
      <c r="A135" s="35"/>
      <c r="B135" s="36"/>
      <c r="C135" s="221" t="s">
        <v>189</v>
      </c>
      <c r="D135" s="221" t="s">
        <v>128</v>
      </c>
      <c r="E135" s="222" t="s">
        <v>369</v>
      </c>
      <c r="F135" s="223" t="s">
        <v>370</v>
      </c>
      <c r="G135" s="224" t="s">
        <v>156</v>
      </c>
      <c r="H135" s="225">
        <v>1</v>
      </c>
      <c r="I135" s="225">
        <v>1000</v>
      </c>
      <c r="J135" s="225">
        <f>ROUND(I135*H135,0)</f>
        <v>1000</v>
      </c>
      <c r="K135" s="226"/>
      <c r="L135" s="38"/>
      <c r="M135" s="227" t="s">
        <v>1</v>
      </c>
      <c r="N135" s="228" t="s">
        <v>44</v>
      </c>
      <c r="O135" s="229">
        <v>0</v>
      </c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1" t="s">
        <v>132</v>
      </c>
      <c r="AT135" s="231" t="s">
        <v>128</v>
      </c>
      <c r="AU135" s="231" t="s">
        <v>8</v>
      </c>
      <c r="AY135" s="18" t="s">
        <v>126</v>
      </c>
      <c r="BE135" s="232">
        <f>IF(N135="základní",J135,0)</f>
        <v>1000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</v>
      </c>
      <c r="BK135" s="232">
        <f>ROUND(I135*H135,0)</f>
        <v>1000</v>
      </c>
      <c r="BL135" s="18" t="s">
        <v>132</v>
      </c>
      <c r="BM135" s="231" t="s">
        <v>371</v>
      </c>
    </row>
    <row r="136" s="2" customFormat="1" ht="44.25" customHeight="1">
      <c r="A136" s="35"/>
      <c r="B136" s="36"/>
      <c r="C136" s="221" t="s">
        <v>194</v>
      </c>
      <c r="D136" s="221" t="s">
        <v>128</v>
      </c>
      <c r="E136" s="222" t="s">
        <v>372</v>
      </c>
      <c r="F136" s="223" t="s">
        <v>373</v>
      </c>
      <c r="G136" s="224" t="s">
        <v>156</v>
      </c>
      <c r="H136" s="225">
        <v>1</v>
      </c>
      <c r="I136" s="225">
        <v>10000</v>
      </c>
      <c r="J136" s="225">
        <f>ROUND(I136*H136,0)</f>
        <v>10000</v>
      </c>
      <c r="K136" s="226"/>
      <c r="L136" s="38"/>
      <c r="M136" s="227" t="s">
        <v>1</v>
      </c>
      <c r="N136" s="228" t="s">
        <v>44</v>
      </c>
      <c r="O136" s="229">
        <v>0</v>
      </c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1" t="s">
        <v>132</v>
      </c>
      <c r="AT136" s="231" t="s">
        <v>128</v>
      </c>
      <c r="AU136" s="231" t="s">
        <v>8</v>
      </c>
      <c r="AY136" s="18" t="s">
        <v>126</v>
      </c>
      <c r="BE136" s="232">
        <f>IF(N136="základní",J136,0)</f>
        <v>10000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</v>
      </c>
      <c r="BK136" s="232">
        <f>ROUND(I136*H136,0)</f>
        <v>10000</v>
      </c>
      <c r="BL136" s="18" t="s">
        <v>132</v>
      </c>
      <c r="BM136" s="231" t="s">
        <v>374</v>
      </c>
    </row>
    <row r="137" s="2" customFormat="1" ht="55.5" customHeight="1">
      <c r="A137" s="35"/>
      <c r="B137" s="36"/>
      <c r="C137" s="221" t="s">
        <v>198</v>
      </c>
      <c r="D137" s="221" t="s">
        <v>128</v>
      </c>
      <c r="E137" s="222" t="s">
        <v>375</v>
      </c>
      <c r="F137" s="223" t="s">
        <v>376</v>
      </c>
      <c r="G137" s="224" t="s">
        <v>156</v>
      </c>
      <c r="H137" s="225">
        <v>1</v>
      </c>
      <c r="I137" s="225">
        <v>20000</v>
      </c>
      <c r="J137" s="225">
        <f>ROUND(I137*H137,0)</f>
        <v>20000</v>
      </c>
      <c r="K137" s="226"/>
      <c r="L137" s="38"/>
      <c r="M137" s="227" t="s">
        <v>1</v>
      </c>
      <c r="N137" s="228" t="s">
        <v>44</v>
      </c>
      <c r="O137" s="229">
        <v>0</v>
      </c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1" t="s">
        <v>132</v>
      </c>
      <c r="AT137" s="231" t="s">
        <v>128</v>
      </c>
      <c r="AU137" s="231" t="s">
        <v>8</v>
      </c>
      <c r="AY137" s="18" t="s">
        <v>126</v>
      </c>
      <c r="BE137" s="232">
        <f>IF(N137="základní",J137,0)</f>
        <v>20000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</v>
      </c>
      <c r="BK137" s="232">
        <f>ROUND(I137*H137,0)</f>
        <v>20000</v>
      </c>
      <c r="BL137" s="18" t="s">
        <v>132</v>
      </c>
      <c r="BM137" s="231" t="s">
        <v>377</v>
      </c>
    </row>
    <row r="138" s="2" customFormat="1">
      <c r="A138" s="35"/>
      <c r="B138" s="36"/>
      <c r="C138" s="37"/>
      <c r="D138" s="233" t="s">
        <v>134</v>
      </c>
      <c r="E138" s="37"/>
      <c r="F138" s="234" t="s">
        <v>378</v>
      </c>
      <c r="G138" s="37"/>
      <c r="H138" s="37"/>
      <c r="I138" s="37"/>
      <c r="J138" s="37"/>
      <c r="K138" s="37"/>
      <c r="L138" s="38"/>
      <c r="M138" s="235"/>
      <c r="N138" s="236"/>
      <c r="O138" s="87"/>
      <c r="P138" s="87"/>
      <c r="Q138" s="87"/>
      <c r="R138" s="87"/>
      <c r="S138" s="87"/>
      <c r="T138" s="88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T138" s="18" t="s">
        <v>134</v>
      </c>
      <c r="AU138" s="18" t="s">
        <v>8</v>
      </c>
    </row>
    <row r="139" s="2" customFormat="1" ht="21.75" customHeight="1">
      <c r="A139" s="35"/>
      <c r="B139" s="36"/>
      <c r="C139" s="221" t="s">
        <v>203</v>
      </c>
      <c r="D139" s="221" t="s">
        <v>128</v>
      </c>
      <c r="E139" s="222" t="s">
        <v>379</v>
      </c>
      <c r="F139" s="223" t="s">
        <v>380</v>
      </c>
      <c r="G139" s="224" t="s">
        <v>156</v>
      </c>
      <c r="H139" s="225">
        <v>1</v>
      </c>
      <c r="I139" s="225">
        <v>2000</v>
      </c>
      <c r="J139" s="225">
        <f>ROUND(I139*H139,0)</f>
        <v>2000</v>
      </c>
      <c r="K139" s="226"/>
      <c r="L139" s="38"/>
      <c r="M139" s="227" t="s">
        <v>1</v>
      </c>
      <c r="N139" s="228" t="s">
        <v>44</v>
      </c>
      <c r="O139" s="229">
        <v>0</v>
      </c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1" t="s">
        <v>132</v>
      </c>
      <c r="AT139" s="231" t="s">
        <v>128</v>
      </c>
      <c r="AU139" s="231" t="s">
        <v>8</v>
      </c>
      <c r="AY139" s="18" t="s">
        <v>126</v>
      </c>
      <c r="BE139" s="232">
        <f>IF(N139="základní",J139,0)</f>
        <v>2000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</v>
      </c>
      <c r="BK139" s="232">
        <f>ROUND(I139*H139,0)</f>
        <v>2000</v>
      </c>
      <c r="BL139" s="18" t="s">
        <v>132</v>
      </c>
      <c r="BM139" s="231" t="s">
        <v>381</v>
      </c>
    </row>
    <row r="140" s="2" customFormat="1" ht="21.75" customHeight="1">
      <c r="A140" s="35"/>
      <c r="B140" s="36"/>
      <c r="C140" s="221" t="s">
        <v>207</v>
      </c>
      <c r="D140" s="221" t="s">
        <v>128</v>
      </c>
      <c r="E140" s="222" t="s">
        <v>382</v>
      </c>
      <c r="F140" s="223" t="s">
        <v>383</v>
      </c>
      <c r="G140" s="224" t="s">
        <v>156</v>
      </c>
      <c r="H140" s="225">
        <v>1</v>
      </c>
      <c r="I140" s="225">
        <v>3000</v>
      </c>
      <c r="J140" s="225">
        <f>ROUND(I140*H140,0)</f>
        <v>3000</v>
      </c>
      <c r="K140" s="226"/>
      <c r="L140" s="38"/>
      <c r="M140" s="227" t="s">
        <v>1</v>
      </c>
      <c r="N140" s="228" t="s">
        <v>44</v>
      </c>
      <c r="O140" s="229">
        <v>0</v>
      </c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1" t="s">
        <v>132</v>
      </c>
      <c r="AT140" s="231" t="s">
        <v>128</v>
      </c>
      <c r="AU140" s="231" t="s">
        <v>8</v>
      </c>
      <c r="AY140" s="18" t="s">
        <v>126</v>
      </c>
      <c r="BE140" s="232">
        <f>IF(N140="základní",J140,0)</f>
        <v>3000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</v>
      </c>
      <c r="BK140" s="232">
        <f>ROUND(I140*H140,0)</f>
        <v>3000</v>
      </c>
      <c r="BL140" s="18" t="s">
        <v>132</v>
      </c>
      <c r="BM140" s="231" t="s">
        <v>384</v>
      </c>
    </row>
    <row r="141" s="2" customFormat="1" ht="16.5" customHeight="1">
      <c r="A141" s="35"/>
      <c r="B141" s="36"/>
      <c r="C141" s="221" t="s">
        <v>212</v>
      </c>
      <c r="D141" s="221" t="s">
        <v>128</v>
      </c>
      <c r="E141" s="222" t="s">
        <v>385</v>
      </c>
      <c r="F141" s="223" t="s">
        <v>386</v>
      </c>
      <c r="G141" s="224" t="s">
        <v>307</v>
      </c>
      <c r="H141" s="225">
        <v>1</v>
      </c>
      <c r="I141" s="225">
        <v>2000</v>
      </c>
      <c r="J141" s="225">
        <f>ROUND(I141*H141,0)</f>
        <v>2000</v>
      </c>
      <c r="K141" s="226"/>
      <c r="L141" s="38"/>
      <c r="M141" s="227" t="s">
        <v>1</v>
      </c>
      <c r="N141" s="228" t="s">
        <v>44</v>
      </c>
      <c r="O141" s="229">
        <v>0</v>
      </c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1" t="s">
        <v>132</v>
      </c>
      <c r="AT141" s="231" t="s">
        <v>128</v>
      </c>
      <c r="AU141" s="231" t="s">
        <v>8</v>
      </c>
      <c r="AY141" s="18" t="s">
        <v>126</v>
      </c>
      <c r="BE141" s="232">
        <f>IF(N141="základní",J141,0)</f>
        <v>2000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8" t="s">
        <v>8</v>
      </c>
      <c r="BK141" s="232">
        <f>ROUND(I141*H141,0)</f>
        <v>2000</v>
      </c>
      <c r="BL141" s="18" t="s">
        <v>132</v>
      </c>
      <c r="BM141" s="231" t="s">
        <v>387</v>
      </c>
    </row>
    <row r="142" s="2" customFormat="1" ht="16.5" customHeight="1">
      <c r="A142" s="35"/>
      <c r="B142" s="36"/>
      <c r="C142" s="221" t="s">
        <v>216</v>
      </c>
      <c r="D142" s="221" t="s">
        <v>128</v>
      </c>
      <c r="E142" s="222" t="s">
        <v>388</v>
      </c>
      <c r="F142" s="223" t="s">
        <v>389</v>
      </c>
      <c r="G142" s="224" t="s">
        <v>156</v>
      </c>
      <c r="H142" s="225">
        <v>1</v>
      </c>
      <c r="I142" s="225">
        <v>10000</v>
      </c>
      <c r="J142" s="225">
        <f>ROUND(I142*H142,0)</f>
        <v>10000</v>
      </c>
      <c r="K142" s="226"/>
      <c r="L142" s="38"/>
      <c r="M142" s="227" t="s">
        <v>1</v>
      </c>
      <c r="N142" s="228" t="s">
        <v>44</v>
      </c>
      <c r="O142" s="229">
        <v>0</v>
      </c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1" t="s">
        <v>132</v>
      </c>
      <c r="AT142" s="231" t="s">
        <v>128</v>
      </c>
      <c r="AU142" s="231" t="s">
        <v>8</v>
      </c>
      <c r="AY142" s="18" t="s">
        <v>126</v>
      </c>
      <c r="BE142" s="232">
        <f>IF(N142="základní",J142,0)</f>
        <v>10000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</v>
      </c>
      <c r="BK142" s="232">
        <f>ROUND(I142*H142,0)</f>
        <v>10000</v>
      </c>
      <c r="BL142" s="18" t="s">
        <v>132</v>
      </c>
      <c r="BM142" s="231" t="s">
        <v>390</v>
      </c>
    </row>
    <row r="143" s="2" customFormat="1" ht="21.75" customHeight="1">
      <c r="A143" s="35"/>
      <c r="B143" s="36"/>
      <c r="C143" s="221" t="s">
        <v>9</v>
      </c>
      <c r="D143" s="221" t="s">
        <v>128</v>
      </c>
      <c r="E143" s="222" t="s">
        <v>391</v>
      </c>
      <c r="F143" s="223" t="s">
        <v>392</v>
      </c>
      <c r="G143" s="224" t="s">
        <v>156</v>
      </c>
      <c r="H143" s="225">
        <v>1</v>
      </c>
      <c r="I143" s="225">
        <v>50000</v>
      </c>
      <c r="J143" s="225">
        <f>ROUND(I143*H143,0)</f>
        <v>50000</v>
      </c>
      <c r="K143" s="226"/>
      <c r="L143" s="38"/>
      <c r="M143" s="227" t="s">
        <v>1</v>
      </c>
      <c r="N143" s="228" t="s">
        <v>44</v>
      </c>
      <c r="O143" s="229">
        <v>0</v>
      </c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31" t="s">
        <v>393</v>
      </c>
      <c r="AT143" s="231" t="s">
        <v>128</v>
      </c>
      <c r="AU143" s="231" t="s">
        <v>8</v>
      </c>
      <c r="AY143" s="18" t="s">
        <v>126</v>
      </c>
      <c r="BE143" s="232">
        <f>IF(N143="základní",J143,0)</f>
        <v>50000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</v>
      </c>
      <c r="BK143" s="232">
        <f>ROUND(I143*H143,0)</f>
        <v>50000</v>
      </c>
      <c r="BL143" s="18" t="s">
        <v>393</v>
      </c>
      <c r="BM143" s="231" t="s">
        <v>394</v>
      </c>
    </row>
    <row r="144" s="2" customFormat="1">
      <c r="A144" s="35"/>
      <c r="B144" s="36"/>
      <c r="C144" s="37"/>
      <c r="D144" s="233" t="s">
        <v>134</v>
      </c>
      <c r="E144" s="37"/>
      <c r="F144" s="234" t="s">
        <v>395</v>
      </c>
      <c r="G144" s="37"/>
      <c r="H144" s="37"/>
      <c r="I144" s="37"/>
      <c r="J144" s="37"/>
      <c r="K144" s="37"/>
      <c r="L144" s="38"/>
      <c r="M144" s="235"/>
      <c r="N144" s="236"/>
      <c r="O144" s="87"/>
      <c r="P144" s="87"/>
      <c r="Q144" s="87"/>
      <c r="R144" s="87"/>
      <c r="S144" s="87"/>
      <c r="T144" s="88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T144" s="18" t="s">
        <v>134</v>
      </c>
      <c r="AU144" s="18" t="s">
        <v>8</v>
      </c>
    </row>
    <row r="145" s="2" customFormat="1" ht="16.5" customHeight="1">
      <c r="A145" s="35"/>
      <c r="B145" s="36"/>
      <c r="C145" s="221" t="s">
        <v>229</v>
      </c>
      <c r="D145" s="221" t="s">
        <v>128</v>
      </c>
      <c r="E145" s="222" t="s">
        <v>396</v>
      </c>
      <c r="F145" s="223" t="s">
        <v>397</v>
      </c>
      <c r="G145" s="224" t="s">
        <v>156</v>
      </c>
      <c r="H145" s="225">
        <v>1</v>
      </c>
      <c r="I145" s="225">
        <v>50000</v>
      </c>
      <c r="J145" s="225">
        <f>ROUND(I145*H145,0)</f>
        <v>50000</v>
      </c>
      <c r="K145" s="226"/>
      <c r="L145" s="38"/>
      <c r="M145" s="227" t="s">
        <v>1</v>
      </c>
      <c r="N145" s="228" t="s">
        <v>44</v>
      </c>
      <c r="O145" s="229">
        <v>0</v>
      </c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31" t="s">
        <v>393</v>
      </c>
      <c r="AT145" s="231" t="s">
        <v>128</v>
      </c>
      <c r="AU145" s="231" t="s">
        <v>8</v>
      </c>
      <c r="AY145" s="18" t="s">
        <v>126</v>
      </c>
      <c r="BE145" s="232">
        <f>IF(N145="základní",J145,0)</f>
        <v>50000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</v>
      </c>
      <c r="BK145" s="232">
        <f>ROUND(I145*H145,0)</f>
        <v>50000</v>
      </c>
      <c r="BL145" s="18" t="s">
        <v>393</v>
      </c>
      <c r="BM145" s="231" t="s">
        <v>398</v>
      </c>
    </row>
    <row r="146" s="2" customFormat="1">
      <c r="A146" s="35"/>
      <c r="B146" s="36"/>
      <c r="C146" s="37"/>
      <c r="D146" s="233" t="s">
        <v>134</v>
      </c>
      <c r="E146" s="37"/>
      <c r="F146" s="234" t="s">
        <v>399</v>
      </c>
      <c r="G146" s="37"/>
      <c r="H146" s="37"/>
      <c r="I146" s="37"/>
      <c r="J146" s="37"/>
      <c r="K146" s="37"/>
      <c r="L146" s="38"/>
      <c r="M146" s="288"/>
      <c r="N146" s="289"/>
      <c r="O146" s="290"/>
      <c r="P146" s="290"/>
      <c r="Q146" s="290"/>
      <c r="R146" s="290"/>
      <c r="S146" s="290"/>
      <c r="T146" s="291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T146" s="18" t="s">
        <v>134</v>
      </c>
      <c r="AU146" s="18" t="s">
        <v>8</v>
      </c>
    </row>
    <row r="147" s="2" customFormat="1" ht="6.96" customHeight="1">
      <c r="A147" s="35"/>
      <c r="B147" s="62"/>
      <c r="C147" s="63"/>
      <c r="D147" s="63"/>
      <c r="E147" s="63"/>
      <c r="F147" s="63"/>
      <c r="G147" s="63"/>
      <c r="H147" s="63"/>
      <c r="I147" s="63"/>
      <c r="J147" s="63"/>
      <c r="K147" s="63"/>
      <c r="L147" s="38"/>
      <c r="M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</sheetData>
  <sheetProtection sheet="1" autoFilter="0" formatColumns="0" formatRows="0" objects="1" scenarios="1" spinCount="100000" saltValue="7uXxSMuu7HYyiSqss7vWZGnpu4y4TK6eea95wZ7V0XbW5czmqAG4XVlrdfxjLIzW4i6j+tSimsY0btnjyvmgdQ==" hashValue="eLVac+ptfNT1SN+gIOJ3XLmaNEdBukQFUIH+gkqHHrGfkWKP+hgDmrAenu89b9PGMLMdqzFIBV+ZkjwsmfbgLA==" algorithmName="SHA-512" password="CC35"/>
  <autoFilter ref="C121:K14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Jaroslav Gric</dc:creator>
  <cp:lastModifiedBy>Jaroslav Gric</cp:lastModifiedBy>
  <dcterms:created xsi:type="dcterms:W3CDTF">2020-08-26T07:23:44Z</dcterms:created>
  <dcterms:modified xsi:type="dcterms:W3CDTF">2020-08-26T07:23:48Z</dcterms:modified>
</cp:coreProperties>
</file>