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3380"/>
  </bookViews>
  <sheets>
    <sheet name="Stavba" sheetId="1" r:id="rId1"/>
    <sheet name="VzorPolozky" sheetId="10" state="hidden" r:id="rId2"/>
    <sheet name="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Pol!$A$1:$H$84</definedName>
    <definedName name="_xlnm.Print_Area" localSheetId="0">Stavba!$A$1:$J$56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 iterateDelta="1E-4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8" i="12"/>
  <c r="G79"/>
  <c r="G67"/>
  <c r="G68"/>
  <c r="G40"/>
  <c r="G41"/>
  <c r="G30"/>
  <c r="G45"/>
  <c r="G46"/>
  <c r="G47"/>
  <c r="G48"/>
  <c r="G49"/>
  <c r="G51"/>
  <c r="G53"/>
  <c r="G54"/>
  <c r="G42"/>
  <c r="C55" i="1"/>
  <c r="C54"/>
  <c r="C53"/>
  <c r="C52"/>
  <c r="C51"/>
  <c r="C50"/>
  <c r="C49"/>
  <c r="C48"/>
  <c r="C47"/>
  <c r="G82" i="12" l="1"/>
  <c r="G81" l="1"/>
  <c r="I55" i="1" s="1"/>
  <c r="G72" i="12"/>
  <c r="G73"/>
  <c r="G74"/>
  <c r="G75"/>
  <c r="G76"/>
  <c r="G77"/>
  <c r="G80"/>
  <c r="G69"/>
  <c r="G66"/>
  <c r="G65"/>
  <c r="G64"/>
  <c r="G63"/>
  <c r="G62"/>
  <c r="G61"/>
  <c r="G60"/>
  <c r="G59"/>
  <c r="G58"/>
  <c r="G57"/>
  <c r="G44"/>
  <c r="G43" s="1"/>
  <c r="G39"/>
  <c r="G38"/>
  <c r="G37"/>
  <c r="G36"/>
  <c r="G35"/>
  <c r="G34"/>
  <c r="G33"/>
  <c r="G31"/>
  <c r="G29"/>
  <c r="G28"/>
  <c r="G27"/>
  <c r="G26"/>
  <c r="G25"/>
  <c r="G24"/>
  <c r="G22"/>
  <c r="G21"/>
  <c r="G19"/>
  <c r="G18"/>
  <c r="G17"/>
  <c r="G16"/>
  <c r="G15"/>
  <c r="G13"/>
  <c r="G12"/>
  <c r="G11"/>
  <c r="G10"/>
  <c r="G70" l="1"/>
  <c r="I54" i="1" s="1"/>
  <c r="G32" i="12"/>
  <c r="I51" i="1" s="1"/>
  <c r="G55" i="12"/>
  <c r="I53" i="1" s="1"/>
  <c r="G20" i="12"/>
  <c r="I49" i="1" s="1"/>
  <c r="I52"/>
  <c r="G14" i="12"/>
  <c r="I48" i="1" s="1"/>
  <c r="G23" i="12"/>
  <c r="I50" i="1" s="1"/>
  <c r="P84" i="12" l="1"/>
  <c r="F39" i="1" s="1"/>
  <c r="Q84" i="12"/>
  <c r="G39" i="1" s="1"/>
  <c r="G40" s="1"/>
  <c r="G9" i="12"/>
  <c r="G8" s="1"/>
  <c r="G84" s="1"/>
  <c r="I20" i="1"/>
  <c r="I19"/>
  <c r="I17"/>
  <c r="G27"/>
  <c r="J28"/>
  <c r="J26"/>
  <c r="G38"/>
  <c r="F38"/>
  <c r="H32"/>
  <c r="J23"/>
  <c r="J24"/>
  <c r="J25"/>
  <c r="J27"/>
  <c r="E24"/>
  <c r="E26"/>
  <c r="I47" l="1"/>
  <c r="I56" s="1"/>
  <c r="F40"/>
  <c r="G28" s="1"/>
  <c r="H39"/>
  <c r="H40" s="1"/>
  <c r="G24"/>
  <c r="I18" l="1"/>
  <c r="I39"/>
  <c r="I40" s="1"/>
  <c r="J39" s="1"/>
  <c r="J40" s="1"/>
  <c r="I16"/>
  <c r="I21" s="1"/>
  <c r="G25" s="1"/>
  <c r="G26" s="1"/>
  <c r="G29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<sst xmlns="http://schemas.openxmlformats.org/spreadsheetml/2006/main" count="402" uniqueCount="204">
  <si>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</si>
  <si>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</si>
  <si>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</si>
  <si>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</si>
  <si>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</si>
  <si>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</si>
  <si>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</si>
  <si>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</si>
  <si>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</si>
  <si>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</si>
  <si>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</si>
  <si>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</si>
  <si>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</si>
  <si>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</si>
  <si>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</si>
  <si>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</si>
  <si>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</si>
  <si>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</si>
  <si>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</si>
  <si>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</si>
  <si>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</si>
  <si>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</si>
  <si>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</si>
  <si>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</si>
  <si>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</si>
  <si>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</si>
  <si>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</si>
  <si>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</si>
  <si>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</si>
  <si>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</si>
  <si>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</si>
  <si>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</si>
  <si>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</si>
  <si>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</si>
  <si>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</si>
  <si>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</si>
  <si>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</si>
  <si>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</si>
  <si>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</si>
  <si>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</si>
  <si>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Tréninková hala pro míčové sporty Vodova -  IO 100 Příprava území, terénní úprav</t>
  </si>
  <si>
    <t>Rozpočet</t>
  </si>
  <si>
    <t>Celkem za stavbu</t>
  </si>
  <si>
    <t>CZK</t>
  </si>
  <si>
    <t>Rekapitulace dílů</t>
  </si>
  <si>
    <t>Typ dílu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</si>
  <si>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</si>
  <si>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</si>
  <si>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</si>
  <si>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</si>
  <si>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</si>
  <si>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</si>
  <si>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</si>
  <si>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</si>
  <si>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</si>
  <si>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</si>
  <si>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</si>
  <si>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</si>
  <si>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</si>
  <si>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</si>
  <si>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</si>
  <si>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</si>
  <si>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</si>
  <si>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</si>
  <si>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kus</t>
  </si>
  <si>
    <t>POL1_0</t>
  </si>
  <si>
    <t>VV</t>
  </si>
  <si>
    <t>m</t>
  </si>
  <si>
    <t/>
  </si>
  <si>
    <t>SUM</t>
  </si>
  <si>
    <t>Tréninková hala pro míčové sporty Vodova</t>
  </si>
  <si>
    <t>Položkový soupis prací,dodávek a služeb</t>
  </si>
  <si>
    <t>SO 01 Tréninková hala</t>
  </si>
  <si>
    <t>Další práce spojené s instalací, montáží, demontáží</t>
  </si>
  <si>
    <t>Kabely a elektrické vedení - dodávka i montáž</t>
  </si>
  <si>
    <t>Trubky a kanály pro kabely - dodávka i montáž</t>
  </si>
  <si>
    <t>Krabice - dodávka i montáž</t>
  </si>
  <si>
    <t xml:space="preserve">Ostatní </t>
  </si>
  <si>
    <t>D.1.4e Slaboproud</t>
  </si>
  <si>
    <t>M22.1</t>
  </si>
  <si>
    <t>M22.2</t>
  </si>
  <si>
    <t>M22.3</t>
  </si>
  <si>
    <t>M22.4</t>
  </si>
  <si>
    <t>M22.5</t>
  </si>
  <si>
    <t>M22.6</t>
  </si>
  <si>
    <t>M22.7</t>
  </si>
  <si>
    <t>M22.8</t>
  </si>
  <si>
    <t>M22.9</t>
  </si>
  <si>
    <t>M22.10</t>
  </si>
  <si>
    <t>M22.11</t>
  </si>
  <si>
    <t>M22.12</t>
  </si>
  <si>
    <t>M22.13</t>
  </si>
  <si>
    <t>M22.14</t>
  </si>
  <si>
    <t>M22.15</t>
  </si>
  <si>
    <t>M22.16</t>
  </si>
  <si>
    <t>M22.17</t>
  </si>
  <si>
    <t>M22.18</t>
  </si>
  <si>
    <t>M22.19</t>
  </si>
  <si>
    <t>M22.20</t>
  </si>
  <si>
    <t>M22.21</t>
  </si>
  <si>
    <t>M22.22</t>
  </si>
  <si>
    <t>M22.23</t>
  </si>
  <si>
    <t>M22.24</t>
  </si>
  <si>
    <t>M22.25</t>
  </si>
  <si>
    <t>M22.26</t>
  </si>
  <si>
    <t>M22.27</t>
  </si>
  <si>
    <t>M22.28</t>
  </si>
  <si>
    <t>M22.29</t>
  </si>
  <si>
    <t>M22.30</t>
  </si>
  <si>
    <t>M22.31</t>
  </si>
  <si>
    <t>M22.32</t>
  </si>
  <si>
    <t>M22.33</t>
  </si>
  <si>
    <t>M22.34</t>
  </si>
  <si>
    <t>M22.35</t>
  </si>
  <si>
    <t>M22.36</t>
  </si>
  <si>
    <t>M22.37</t>
  </si>
  <si>
    <t>M22.38</t>
  </si>
  <si>
    <t>M22.39</t>
  </si>
  <si>
    <t>M22.40</t>
  </si>
  <si>
    <t>M22.41</t>
  </si>
  <si>
    <t>M22.42</t>
  </si>
  <si>
    <t>M22.43</t>
  </si>
  <si>
    <t>M22.44</t>
  </si>
  <si>
    <t>M22.45</t>
  </si>
  <si>
    <t>M22.46</t>
  </si>
  <si>
    <t>M22.47</t>
  </si>
  <si>
    <t>M22.48</t>
  </si>
  <si>
    <t>M22.49</t>
  </si>
  <si>
    <t>M22.50</t>
  </si>
  <si>
    <t>M22.51</t>
  </si>
  <si>
    <t>M22.52</t>
  </si>
  <si>
    <t>M22.53</t>
  </si>
  <si>
    <t>M22.54</t>
  </si>
  <si>
    <t>M22.55</t>
  </si>
  <si>
    <t>M22.56</t>
  </si>
  <si>
    <t>M22.57</t>
  </si>
  <si>
    <t>M22.58</t>
  </si>
  <si>
    <t>M22.59</t>
  </si>
  <si>
    <t>M22.60</t>
  </si>
  <si>
    <t>M22.61</t>
  </si>
  <si>
    <t>M22.62</t>
  </si>
  <si>
    <t>Kabel Datový kábel FTP CAT.6</t>
  </si>
  <si>
    <t>Optický kabel gelový, 50/125um, 12 vl.</t>
  </si>
  <si>
    <t xml:space="preserve">CC - 02 </t>
  </si>
  <si>
    <t>Audio kabel 2x1,5 mm</t>
  </si>
  <si>
    <t>SUPER MONOFLEX - Ohebná trubka se střední mechanickou odolností (EN) 1232_L25 (Ø = 32mm)</t>
  </si>
  <si>
    <t>Kabelová lávka 150x60 mm - Rozteč 1,5 m</t>
  </si>
  <si>
    <t>Kabelová lávka 100x60 mm - Rozteč 1,5 m</t>
  </si>
  <si>
    <t>Celková cena systému kabelových lávek včetně příslušenství</t>
  </si>
  <si>
    <t xml:space="preserve">Krabice KU 68-1901_KA 400 V/16 A - kulatá univerzální </t>
  </si>
  <si>
    <t>Datová  technika  - dodávka i montáž</t>
  </si>
  <si>
    <t>Zásuvka dátová 1xRJ45 cat.6(Přístroj zásuvky datové Modular Jack RJ 45-8 Cat. 6 +  Kryt zásuvky komunikační + Rámeček pro elektroinstalační přístroje)</t>
  </si>
  <si>
    <t>Zásuvka dátová 2xRJ45 cat.6(Přístroj zásuvky datové Modular Jack RJ 45-8 Cat. 6 +  Kryt zásuvky komunikační + Rámeček pro elektroinstalační přístroje)</t>
  </si>
  <si>
    <t>MS-C2975-EPB venkovní / vnitřní IP kamera 2MPX, H.265, WDR 140dB, IR LED, ZOOM, mikrofon, POE, VCA</t>
  </si>
  <si>
    <t>HIKVISION NVR pro 16 IP kamer, až 12MP, HDMI 4K, 16x PoE, H.265, I/O, Audio, bez HDD</t>
  </si>
  <si>
    <t>NVR pro 8 IP kamer, až 12MP, HDMI 4K, 8x PoE, H.265, I/O, Audio, bez HDD</t>
  </si>
  <si>
    <t>HDD-2T-DVR pevný SATA disk do DVR/NVR, kapacita 2000GB (2TB)</t>
  </si>
  <si>
    <t>Elektronická zabezpečovací signalizace - dodávka i montáž</t>
  </si>
  <si>
    <t>JA-107K Ústředna systému  s GSM a LAN komunikátorem, 2x BUS, 1200mA, místo pro AKU 18Ah</t>
  </si>
  <si>
    <t xml:space="preserve">JA 114E Sběrnicový přístupový modul s displejem a klávesnicí </t>
  </si>
  <si>
    <t xml:space="preserve">JA 110P Sběrnicový PIR detektor pohybu </t>
  </si>
  <si>
    <t xml:space="preserve">JA 120PB Sběrnicový kombinovaný PIR detektor pohybu s rozbitím skla </t>
  </si>
  <si>
    <t xml:space="preserve">JA 111A-BASE-RB Sběrnicová siréna venkovní </t>
  </si>
  <si>
    <t xml:space="preserve">JA 111M Sběrnicový magnetický detektor otevření miniaturní, </t>
  </si>
  <si>
    <t xml:space="preserve"> 
Provozní kniha EZS - zavedení  </t>
  </si>
  <si>
    <t>Audio/Videovrátný - dodávka i montáž</t>
  </si>
  <si>
    <t>2N® IP Verso - Hlavní jednotka s kamerou</t>
  </si>
  <si>
    <t>2N® IP Verso  - 13.56MHz čtečka RFID karet, příprava pro NFC, čte UID</t>
  </si>
  <si>
    <t>2N® IP Verso - Rám pro instalaci do zdi, 2 moduly</t>
  </si>
  <si>
    <t>2N® IP Verso - Krabice pro instalaci do zdi, 2 moduly</t>
  </si>
  <si>
    <t>2N® IP interkom - Gold licence</t>
  </si>
  <si>
    <t>Elektrický zámek BeFo</t>
  </si>
  <si>
    <t>Bezpečnostní prvek - Tampere switch, který připojený přes I/O modul hlídá násilné otevření vrátníka a Security relé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</si>
  <si>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</si>
  <si>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</si>
  <si>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</si>
  <si>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Rozvaděče- dodávka i montáž</t>
  </si>
  <si>
    <t>Rozvaděč DR</t>
  </si>
  <si>
    <t>Racková skříň 19“</t>
  </si>
  <si>
    <t xml:space="preserve">Gigabitový switch 24 portů s 10Gbit uplinkem a PoE </t>
  </si>
  <si>
    <t xml:space="preserve">Gigabitový switch 8 portů s 10Gbit uplinkem a PoE </t>
  </si>
  <si>
    <t xml:space="preserve">Gigabitový switch 24 portů s 10Gbit uplinkem </t>
  </si>
  <si>
    <t>UTP patch kabel CAT. 6A, 1m</t>
  </si>
  <si>
    <t>Vyvazovací panel 19" 2U</t>
  </si>
  <si>
    <t>Keystone S CAT.6A RJ45</t>
  </si>
  <si>
    <t>Modulární Keystone Patch panel FFTP pro 24 x RJ45</t>
  </si>
  <si>
    <t>Napajeci panel</t>
  </si>
  <si>
    <t>Audio systém - dodávka i montáž</t>
  </si>
  <si>
    <t>Via-Sound</t>
  </si>
  <si>
    <t>Digitální zesilovač STA 1000D</t>
  </si>
  <si>
    <t xml:space="preserve">Mixážní předztesilovač PR 4093 </t>
  </si>
  <si>
    <t>Přehrávač MS 1033</t>
  </si>
  <si>
    <t xml:space="preserve">Dvoupásmový 100V reprodukt. LIDO 640 WPB, 40W </t>
  </si>
  <si>
    <t>Ruční bezdrátový mikrofon TX 2006</t>
  </si>
  <si>
    <t>Montáž komunikačních zařízení NVR</t>
  </si>
  <si>
    <t>Měření smyčky </t>
  </si>
  <si>
    <t>Programování ústředny, uvedení do provozu </t>
  </si>
  <si>
    <t>UPS, záložní zdroj UPS do 1500VA v racku  </t>
  </si>
  <si>
    <t>Měření optických kabelů reflektometrickou metodou </t>
  </si>
  <si>
    <t>Vyhotovení protokolu o měření optických kabelů  </t>
  </si>
  <si>
    <t>Kontrolní měření  </t>
  </si>
  <si>
    <t xml:space="preserve"> Měření rozhlas.zařízení a měření srozumitelnosti  </t>
  </si>
  <si>
    <t>Ostatní montážni materiál</t>
  </si>
  <si>
    <t>vlastní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</si>
</sst>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0" fillId="2" borderId="37" xfId="0" applyFill="1" applyBorder="1" applyAlignment="1">
      <alignment horizontal="center" vertical="top" shrinkToFit="1"/>
    </xf>
    <xf numFmtId="0" fontId="8" fillId="2" borderId="12" xfId="0" applyFont="1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6" fillId="0" borderId="0" xfId="0" applyFont="1"/>
    <xf numFmtId="0" fontId="16" fillId="0" borderId="33" xfId="0" applyFont="1" applyBorder="1" applyAlignment="1">
      <alignment horizontal="center" vertical="top" shrinkToFit="1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0" fontId="17" fillId="0" borderId="33" xfId="0" applyNumberFormat="1" applyFont="1" applyBorder="1" applyAlignment="1">
      <alignment horizontal="left" vertical="top" wrapText="1"/>
    </xf>
    <xf numFmtId="4" fontId="0" fillId="2" borderId="48" xfId="0" applyNumberFormat="1" applyFill="1" applyBorder="1" applyAlignment="1">
      <alignment horizontal="center" vertical="top"/>
    </xf>
    <xf numFmtId="4" fontId="16" fillId="0" borderId="33" xfId="0" applyNumberFormat="1" applyFont="1" applyBorder="1" applyAlignment="1">
      <alignment horizontal="center" vertical="top" shrinkToFit="1"/>
    </xf>
    <xf numFmtId="4" fontId="0" fillId="2" borderId="38" xfId="0" applyNumberFormat="1" applyFill="1" applyBorder="1" applyAlignment="1">
      <alignment horizontal="center" vertical="top" shrinkToFit="1"/>
    </xf>
    <xf numFmtId="0" fontId="0" fillId="2" borderId="49" xfId="0" applyFill="1" applyBorder="1" applyAlignment="1">
      <alignment horizontal="center" wrapText="1"/>
    </xf>
    <xf numFmtId="49" fontId="7" fillId="0" borderId="33" xfId="0" applyNumberFormat="1" applyFont="1" applyBorder="1" applyAlignment="1">
      <alignment vertical="center"/>
    </xf>
    <xf numFmtId="0" fontId="15" fillId="2" borderId="48" xfId="0" applyFont="1" applyFill="1" applyBorder="1" applyAlignment="1">
      <alignment horizontal="center" vertical="center" wrapText="1"/>
    </xf>
    <xf numFmtId="49" fontId="7" fillId="0" borderId="38" xfId="0" applyNumberFormat="1" applyFont="1" applyBorder="1" applyAlignment="1">
      <alignment vertical="center"/>
    </xf>
    <xf numFmtId="4" fontId="7" fillId="0" borderId="50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7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0" fontId="7" fillId="0" borderId="18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0" fontId="7" fillId="0" borderId="10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7" fillId="0" borderId="37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16" fillId="0" borderId="26" xfId="0" applyFont="1" applyFill="1" applyBorder="1" applyAlignment="1">
      <alignment vertical="top"/>
    </xf>
    <xf numFmtId="0" fontId="16" fillId="0" borderId="51" xfId="0" applyFont="1" applyBorder="1" applyAlignment="1">
      <alignment vertical="top"/>
    </xf>
    <xf numFmtId="0" fontId="16" fillId="0" borderId="51" xfId="0" applyNumberFormat="1" applyFont="1" applyBorder="1" applyAlignment="1">
      <alignment vertical="top"/>
    </xf>
    <xf numFmtId="0" fontId="16" fillId="0" borderId="48" xfId="0" applyNumberFormat="1" applyFont="1" applyBorder="1" applyAlignment="1">
      <alignment horizontal="left" vertical="top" wrapText="1"/>
    </xf>
    <xf numFmtId="0" fontId="16" fillId="0" borderId="52" xfId="0" applyFont="1" applyBorder="1" applyAlignment="1">
      <alignment horizontal="center" vertical="top" shrinkToFit="1"/>
    </xf>
    <xf numFmtId="4" fontId="16" fillId="0" borderId="48" xfId="0" applyNumberFormat="1" applyFont="1" applyBorder="1" applyAlignment="1">
      <alignment vertical="top" shrinkToFit="1"/>
    </xf>
    <xf numFmtId="0" fontId="16" fillId="0" borderId="48" xfId="0" applyFont="1" applyBorder="1" applyAlignment="1">
      <alignment horizontal="center" vertical="top" shrinkToFit="1"/>
    </xf>
  </cellXfs>
  <cellStyles count="3">
    <cellStyle name="normálne 2" xfId="2"/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9"/>
  <sheetViews>
    <sheetView showGridLines="0" tabSelected="1" view="pageBreakPreview" topLeftCell="B1" zoomScale="75" zoomScaleNormal="100" zoomScaleSheetLayoutView="75" workbookViewId="0">
      <selection activeCell="N16" sqref="N16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200" t="s">
        <v>71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>
      <c r="A2" s="4"/>
      <c r="B2" s="81" t="s">
        <v>36</v>
      </c>
      <c r="C2" s="82"/>
      <c r="D2" s="215" t="s">
        <v>70</v>
      </c>
      <c r="E2" s="216"/>
      <c r="F2" s="216"/>
      <c r="G2" s="216"/>
      <c r="H2" s="216"/>
      <c r="I2" s="216"/>
      <c r="J2" s="217"/>
      <c r="O2" s="2"/>
    </row>
    <row r="3" spans="1:15" ht="23.25" customHeight="1">
      <c r="A3" s="4"/>
      <c r="B3" s="83" t="s">
        <v>38</v>
      </c>
      <c r="C3" s="84"/>
      <c r="D3" s="212" t="s">
        <v>72</v>
      </c>
      <c r="E3" s="213"/>
      <c r="F3" s="213"/>
      <c r="G3" s="213"/>
      <c r="H3" s="213"/>
      <c r="I3" s="213"/>
      <c r="J3" s="214"/>
    </row>
    <row r="4" spans="1:15" ht="23.25" customHeight="1">
      <c r="A4" s="4"/>
      <c r="B4" s="85" t="s">
        <v>39</v>
      </c>
      <c r="C4" s="86"/>
      <c r="D4" s="218" t="s">
        <v>78</v>
      </c>
      <c r="E4" s="219"/>
      <c r="F4" s="219"/>
      <c r="G4" s="219"/>
      <c r="H4" s="219"/>
      <c r="I4" s="219"/>
      <c r="J4" s="220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8" t="s">
        <v>31</v>
      </c>
      <c r="I5" s="87"/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8" t="s">
        <v>32</v>
      </c>
      <c r="I6" s="87"/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11"/>
      <c r="E11" s="211"/>
      <c r="F11" s="211"/>
      <c r="G11" s="211"/>
      <c r="H11" s="28" t="s">
        <v>31</v>
      </c>
      <c r="I11" s="90"/>
      <c r="J11" s="11"/>
    </row>
    <row r="12" spans="1:15" ht="15.75" customHeight="1">
      <c r="A12" s="4"/>
      <c r="B12" s="41"/>
      <c r="C12" s="26"/>
      <c r="D12" s="208"/>
      <c r="E12" s="208"/>
      <c r="F12" s="208"/>
      <c r="G12" s="208"/>
      <c r="H12" s="28" t="s">
        <v>32</v>
      </c>
      <c r="I12" s="90"/>
      <c r="J12" s="11"/>
    </row>
    <row r="13" spans="1:15" ht="15.75" customHeight="1">
      <c r="A13" s="4"/>
      <c r="B13" s="42"/>
      <c r="C13" s="89"/>
      <c r="D13" s="209"/>
      <c r="E13" s="209"/>
      <c r="F13" s="209"/>
      <c r="G13" s="209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210"/>
      <c r="F15" s="210"/>
      <c r="G15" s="206"/>
      <c r="H15" s="206"/>
      <c r="I15" s="206" t="s">
        <v>28</v>
      </c>
      <c r="J15" s="207"/>
    </row>
    <row r="16" spans="1:15" ht="23.25" customHeight="1">
      <c r="A16" s="130" t="s">
        <v>23</v>
      </c>
      <c r="B16" s="131" t="s">
        <v>23</v>
      </c>
      <c r="C16" s="58"/>
      <c r="D16" s="59"/>
      <c r="E16" s="194"/>
      <c r="F16" s="199"/>
      <c r="G16" s="194"/>
      <c r="H16" s="199"/>
      <c r="I16" s="194">
        <f>SUMIF(F47:F55,A16,I47:I55)+SUMIF(F47:F55,"PSU",I47:I55)</f>
        <v>0</v>
      </c>
      <c r="J16" s="195"/>
    </row>
    <row r="17" spans="1:10" ht="23.25" customHeight="1">
      <c r="A17" s="130" t="s">
        <v>24</v>
      </c>
      <c r="B17" s="131" t="s">
        <v>24</v>
      </c>
      <c r="C17" s="58"/>
      <c r="D17" s="59"/>
      <c r="E17" s="194"/>
      <c r="F17" s="199"/>
      <c r="G17" s="194"/>
      <c r="H17" s="199"/>
      <c r="I17" s="194">
        <f>SUMIF(F47:F55,A17,I47:I55)</f>
        <v>0</v>
      </c>
      <c r="J17" s="195"/>
    </row>
    <row r="18" spans="1:10" ht="23.25" customHeight="1">
      <c r="A18" s="130" t="s">
        <v>25</v>
      </c>
      <c r="B18" s="131" t="s">
        <v>25</v>
      </c>
      <c r="C18" s="58"/>
      <c r="D18" s="59"/>
      <c r="E18" s="194"/>
      <c r="F18" s="199"/>
      <c r="G18" s="194"/>
      <c r="H18" s="199"/>
      <c r="I18" s="194">
        <f>SUMIF(F47:F55,A18,I47:I55)</f>
        <v>0</v>
      </c>
      <c r="J18" s="195"/>
    </row>
    <row r="19" spans="1:10" ht="23.25" customHeight="1">
      <c r="A19" s="130" t="s">
        <v>46</v>
      </c>
      <c r="B19" s="131" t="s">
        <v>26</v>
      </c>
      <c r="C19" s="58"/>
      <c r="D19" s="59"/>
      <c r="E19" s="194"/>
      <c r="F19" s="199"/>
      <c r="G19" s="194"/>
      <c r="H19" s="199"/>
      <c r="I19" s="194">
        <f>SUMIF(F47:F55,A19,I47:I55)</f>
        <v>0</v>
      </c>
      <c r="J19" s="195"/>
    </row>
    <row r="20" spans="1:10" ht="23.25" customHeight="1">
      <c r="A20" s="130" t="s">
        <v>47</v>
      </c>
      <c r="B20" s="131" t="s">
        <v>27</v>
      </c>
      <c r="C20" s="58"/>
      <c r="D20" s="59"/>
      <c r="E20" s="194"/>
      <c r="F20" s="199"/>
      <c r="G20" s="194"/>
      <c r="H20" s="199"/>
      <c r="I20" s="194">
        <f>SUMIF(F47:F55,A20,I47:I55)</f>
        <v>0</v>
      </c>
      <c r="J20" s="195"/>
    </row>
    <row r="21" spans="1:10" ht="23.25" customHeight="1">
      <c r="A21" s="4"/>
      <c r="B21" s="74" t="s">
        <v>28</v>
      </c>
      <c r="C21" s="75"/>
      <c r="D21" s="76"/>
      <c r="E21" s="196"/>
      <c r="F21" s="197"/>
      <c r="G21" s="196"/>
      <c r="H21" s="197"/>
      <c r="I21" s="196">
        <f>SUM(I16:J20)</f>
        <v>0</v>
      </c>
      <c r="J21" s="227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192">
        <v>0</v>
      </c>
      <c r="H23" s="193"/>
      <c r="I23" s="193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192">
        <f>I21</f>
        <v>0</v>
      </c>
      <c r="H25" s="193"/>
      <c r="I25" s="193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ZakladDPHZakl*SazbaDPH2/100</f>
        <v>0</v>
      </c>
      <c r="H26" s="204"/>
      <c r="I26" s="204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hidden="1" customHeight="1" thickBot="1">
      <c r="A28" s="4"/>
      <c r="B28" s="108" t="s">
        <v>22</v>
      </c>
      <c r="C28" s="109"/>
      <c r="D28" s="109"/>
      <c r="E28" s="110"/>
      <c r="F28" s="111"/>
      <c r="G28" s="198" t="e">
        <f>ZakladDPHSniVypocet+ZakladDPHZaklVypocet</f>
        <v>#REF!</v>
      </c>
      <c r="H28" s="198"/>
      <c r="I28" s="198"/>
      <c r="J28" s="112" t="str">
        <f t="shared" si="0"/>
        <v>CZK</v>
      </c>
    </row>
    <row r="29" spans="1:10" ht="27.75" customHeight="1" thickBot="1">
      <c r="A29" s="4"/>
      <c r="B29" s="108" t="s">
        <v>33</v>
      </c>
      <c r="C29" s="113"/>
      <c r="D29" s="113"/>
      <c r="E29" s="113"/>
      <c r="F29" s="113"/>
      <c r="G29" s="191">
        <f>ZakladDPHSni+DPHSni+ZakladDPHZakl+DPHZakl+Zaokrouhleni</f>
        <v>0</v>
      </c>
      <c r="H29" s="191"/>
      <c r="I29" s="191"/>
      <c r="J29" s="114" t="s">
        <v>43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45065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>
      <c r="A39" s="92">
        <v>1</v>
      </c>
      <c r="B39" s="98" t="s">
        <v>41</v>
      </c>
      <c r="C39" s="228" t="s">
        <v>40</v>
      </c>
      <c r="D39" s="229"/>
      <c r="E39" s="229"/>
      <c r="F39" s="103" t="e">
        <f>Pol!P84</f>
        <v>#REF!</v>
      </c>
      <c r="G39" s="104" t="e">
        <f>Pol!Q84</f>
        <v>#REF!</v>
      </c>
      <c r="H39" s="105" t="e">
        <f>(F39*SazbaDPH1/100)+(G39*SazbaDPH2/100)</f>
        <v>#REF!</v>
      </c>
      <c r="I39" s="105" t="e">
        <f>F39+G39+H39</f>
        <v>#REF!</v>
      </c>
      <c r="J39" s="99" t="e">
        <f>IF(CenaCelkemVypocet=0,"",I39/CenaCelkemVypocet*100)</f>
        <v>#REF!</v>
      </c>
    </row>
    <row r="40" spans="1:10" ht="25.5" hidden="1" customHeight="1">
      <c r="A40" s="92"/>
      <c r="B40" s="230" t="s">
        <v>42</v>
      </c>
      <c r="C40" s="231"/>
      <c r="D40" s="231"/>
      <c r="E40" s="232"/>
      <c r="F40" s="106" t="e">
        <f>SUMIF(A39:A39,"=1",F39:F39)</f>
        <v>#REF!</v>
      </c>
      <c r="G40" s="107" t="e">
        <f>SUMIF(A39:A39,"=1",G39:G39)</f>
        <v>#REF!</v>
      </c>
      <c r="H40" s="107" t="e">
        <f>SUMIF(A39:A39,"=1",H39:H39)</f>
        <v>#REF!</v>
      </c>
      <c r="I40" s="107" t="e">
        <f>SUMIF(A39:A39,"=1",I39:I39)</f>
        <v>#REF!</v>
      </c>
      <c r="J40" s="93" t="e">
        <f>SUMIF(A39:A39,"=1",J39:J39)</f>
        <v>#REF!</v>
      </c>
    </row>
    <row r="44" spans="1:10" ht="15.75">
      <c r="B44" s="115" t="s">
        <v>44</v>
      </c>
    </row>
    <row r="46" spans="1:10" ht="25.5" customHeight="1">
      <c r="A46" s="116"/>
      <c r="B46" s="186" t="s">
        <v>16</v>
      </c>
      <c r="C46" s="119" t="s">
        <v>5</v>
      </c>
      <c r="D46" s="120"/>
      <c r="E46" s="120"/>
      <c r="F46" s="123" t="s">
        <v>45</v>
      </c>
      <c r="G46" s="123"/>
      <c r="H46" s="123"/>
      <c r="I46" s="233" t="s">
        <v>28</v>
      </c>
      <c r="J46" s="233"/>
    </row>
    <row r="47" spans="1:10" ht="25.5" customHeight="1">
      <c r="A47" s="117"/>
      <c r="B47" s="185" t="s">
        <v>79</v>
      </c>
      <c r="C47" s="235" t="str">
        <f>Pol!C8</f>
        <v>Kabely a elektrické vedení - dodávka i montáž</v>
      </c>
      <c r="D47" s="236"/>
      <c r="E47" s="236"/>
      <c r="F47" s="188" t="s">
        <v>25</v>
      </c>
      <c r="G47" s="124"/>
      <c r="H47" s="124"/>
      <c r="I47" s="234">
        <f>Pol!G8</f>
        <v>0</v>
      </c>
      <c r="J47" s="234"/>
    </row>
    <row r="48" spans="1:10" ht="25.5" customHeight="1">
      <c r="A48" s="117"/>
      <c r="B48" s="185" t="s">
        <v>80</v>
      </c>
      <c r="C48" s="221" t="str">
        <f>Pol!C14</f>
        <v>Trubky a kanály pro kabely - dodávka i montáž</v>
      </c>
      <c r="D48" s="222"/>
      <c r="E48" s="223"/>
      <c r="F48" s="125" t="s">
        <v>25</v>
      </c>
      <c r="G48" s="178"/>
      <c r="H48" s="178"/>
      <c r="I48" s="189">
        <f>Pol!G14</f>
        <v>0</v>
      </c>
      <c r="J48" s="190"/>
    </row>
    <row r="49" spans="1:10" ht="25.5" customHeight="1">
      <c r="A49" s="117"/>
      <c r="B49" s="185" t="s">
        <v>81</v>
      </c>
      <c r="C49" s="221" t="str">
        <f>Pol!C20</f>
        <v>Krabice - dodávka i montáž</v>
      </c>
      <c r="D49" s="222"/>
      <c r="E49" s="223"/>
      <c r="F49" s="125" t="s">
        <v>25</v>
      </c>
      <c r="G49" s="178"/>
      <c r="H49" s="178"/>
      <c r="I49" s="189">
        <f>Pol!G20</f>
        <v>0</v>
      </c>
      <c r="J49" s="190"/>
    </row>
    <row r="50" spans="1:10" ht="25.5" customHeight="1">
      <c r="A50" s="117"/>
      <c r="B50" s="185" t="s">
        <v>82</v>
      </c>
      <c r="C50" s="221" t="str">
        <f>Pol!C23</f>
        <v>Datová  technika  - dodávka i montáž</v>
      </c>
      <c r="D50" s="222"/>
      <c r="E50" s="223"/>
      <c r="F50" s="125" t="s">
        <v>25</v>
      </c>
      <c r="G50" s="178"/>
      <c r="H50" s="178"/>
      <c r="I50" s="189">
        <f>Pol!G23</f>
        <v>0</v>
      </c>
      <c r="J50" s="190"/>
    </row>
    <row r="51" spans="1:10" ht="25.5" customHeight="1">
      <c r="A51" s="117"/>
      <c r="B51" s="185" t="s">
        <v>83</v>
      </c>
      <c r="C51" s="221" t="str">
        <f>Pol!C32</f>
        <v>Elektronická zabezpečovací signalizace - dodávka i montáž</v>
      </c>
      <c r="D51" s="222"/>
      <c r="E51" s="223"/>
      <c r="F51" s="125" t="s">
        <v>25</v>
      </c>
      <c r="G51" s="178"/>
      <c r="H51" s="178"/>
      <c r="I51" s="189">
        <f>Pol!G32</f>
        <v>0</v>
      </c>
      <c r="J51" s="190"/>
    </row>
    <row r="52" spans="1:10" ht="25.5" customHeight="1">
      <c r="A52" s="117"/>
      <c r="B52" s="185" t="s">
        <v>84</v>
      </c>
      <c r="C52" s="221" t="str">
        <f>Pol!C43</f>
        <v>Audio/Videovrátný - dodávka i montáž</v>
      </c>
      <c r="D52" s="222"/>
      <c r="E52" s="223"/>
      <c r="F52" s="125" t="s">
        <v>25</v>
      </c>
      <c r="G52" s="178"/>
      <c r="H52" s="178"/>
      <c r="I52" s="189">
        <f>Pol!G43</f>
        <v>0</v>
      </c>
      <c r="J52" s="190"/>
    </row>
    <row r="53" spans="1:10" ht="25.5" customHeight="1">
      <c r="A53" s="117"/>
      <c r="B53" s="185" t="s">
        <v>85</v>
      </c>
      <c r="C53" s="221" t="str">
        <f>Pol!C55</f>
        <v>Rozvaděče- dodávka i montáž</v>
      </c>
      <c r="D53" s="222"/>
      <c r="E53" s="223"/>
      <c r="F53" s="125" t="s">
        <v>25</v>
      </c>
      <c r="G53" s="178"/>
      <c r="H53" s="178"/>
      <c r="I53" s="189">
        <f>Pol!G55</f>
        <v>0</v>
      </c>
      <c r="J53" s="190"/>
    </row>
    <row r="54" spans="1:10" ht="25.5" customHeight="1">
      <c r="A54" s="117"/>
      <c r="B54" s="185" t="s">
        <v>86</v>
      </c>
      <c r="C54" s="221" t="str">
        <f>Pol!C70</f>
        <v>Audio systém - dodávka i montáž</v>
      </c>
      <c r="D54" s="222"/>
      <c r="E54" s="223"/>
      <c r="F54" s="125" t="s">
        <v>25</v>
      </c>
      <c r="G54" s="178"/>
      <c r="H54" s="178"/>
      <c r="I54" s="189">
        <f>Pol!G70</f>
        <v>0</v>
      </c>
      <c r="J54" s="190"/>
    </row>
    <row r="55" spans="1:10" ht="25.5" customHeight="1">
      <c r="A55" s="117"/>
      <c r="B55" s="187" t="s">
        <v>87</v>
      </c>
      <c r="C55" s="239" t="str">
        <f>Pol!C81</f>
        <v xml:space="preserve">Ostatní </v>
      </c>
      <c r="D55" s="240"/>
      <c r="E55" s="241"/>
      <c r="F55" s="126" t="s">
        <v>25</v>
      </c>
      <c r="G55" s="179"/>
      <c r="H55" s="179"/>
      <c r="I55" s="237">
        <f>Pol!G81</f>
        <v>0</v>
      </c>
      <c r="J55" s="238"/>
    </row>
    <row r="56" spans="1:10" ht="25.5" customHeight="1">
      <c r="A56" s="118"/>
      <c r="B56" s="121" t="s">
        <v>1</v>
      </c>
      <c r="C56" s="121"/>
      <c r="D56" s="122"/>
      <c r="E56" s="122"/>
      <c r="F56" s="127"/>
      <c r="G56" s="128"/>
      <c r="H56" s="128"/>
      <c r="I56" s="242">
        <f>SUM(I47:J55)</f>
        <v>0</v>
      </c>
      <c r="J56" s="242"/>
    </row>
    <row r="57" spans="1:10">
      <c r="F57" s="129"/>
      <c r="G57" s="91"/>
      <c r="H57" s="129"/>
      <c r="I57" s="91"/>
      <c r="J57" s="91"/>
    </row>
    <row r="58" spans="1:10">
      <c r="F58" s="129"/>
      <c r="G58" s="91"/>
      <c r="H58" s="129"/>
      <c r="I58" s="91"/>
      <c r="J58" s="91"/>
    </row>
    <row r="59" spans="1:10">
      <c r="F59" s="129"/>
      <c r="G59" s="91"/>
      <c r="H59" s="129"/>
      <c r="I59" s="91"/>
      <c r="J59" s="91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I56:J56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C47:E47"/>
    <mergeCell ref="I49:J49"/>
    <mergeCell ref="C49:E49"/>
    <mergeCell ref="I55:J55"/>
    <mergeCell ref="C55:E55"/>
    <mergeCell ref="C48:E48"/>
    <mergeCell ref="E17:F17"/>
    <mergeCell ref="G16:H16"/>
    <mergeCell ref="G17:H17"/>
    <mergeCell ref="G18:H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B1:J1"/>
    <mergeCell ref="G26:I26"/>
    <mergeCell ref="G27:I27"/>
    <mergeCell ref="G15:H15"/>
    <mergeCell ref="I15:J15"/>
    <mergeCell ref="D12:G12"/>
    <mergeCell ref="D13:G13"/>
    <mergeCell ref="E15:F15"/>
    <mergeCell ref="D11:G11"/>
    <mergeCell ref="D3:J3"/>
    <mergeCell ref="D2:J2"/>
    <mergeCell ref="D4:J4"/>
    <mergeCell ref="I17:J17"/>
    <mergeCell ref="I18:J18"/>
    <mergeCell ref="E21:F21"/>
    <mergeCell ref="G21:H21"/>
    <mergeCell ref="G28:I28"/>
    <mergeCell ref="E16:F16"/>
    <mergeCell ref="G19:H19"/>
    <mergeCell ref="G20:H20"/>
    <mergeCell ref="G29:I29"/>
    <mergeCell ref="G25:I25"/>
    <mergeCell ref="I16:J16"/>
    <mergeCell ref="I19:J19"/>
    <mergeCell ref="I48:J48"/>
    <mergeCell ref="I47:J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>
      <c r="A2" s="79" t="s">
        <v>37</v>
      </c>
      <c r="B2" s="78"/>
      <c r="C2" s="245"/>
      <c r="D2" s="245"/>
      <c r="E2" s="245"/>
      <c r="F2" s="245"/>
      <c r="G2" s="246"/>
    </row>
    <row r="3" spans="1:7" ht="24.95" hidden="1" customHeight="1">
      <c r="A3" s="79" t="s">
        <v>7</v>
      </c>
      <c r="B3" s="78"/>
      <c r="C3" s="245"/>
      <c r="D3" s="245"/>
      <c r="E3" s="245"/>
      <c r="F3" s="245"/>
      <c r="G3" s="246"/>
    </row>
    <row r="4" spans="1:7" ht="24.95" hidden="1" customHeight="1">
      <c r="A4" s="79" t="s">
        <v>8</v>
      </c>
      <c r="B4" s="78"/>
      <c r="C4" s="245"/>
      <c r="D4" s="245"/>
      <c r="E4" s="245"/>
      <c r="F4" s="245"/>
      <c r="G4" s="246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84"/>
  <sheetViews>
    <sheetView view="pageBreakPreview" zoomScale="60" zoomScaleNormal="100" workbookViewId="0">
      <selection activeCell="J10" sqref="J10"/>
    </sheetView>
  </sheetViews>
  <sheetFormatPr defaultRowHeight="12.75" outlineLevelRow="1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55" customWidth="1"/>
    <col min="5" max="5" width="10.5703125" style="129" customWidth="1"/>
    <col min="6" max="6" width="9.85546875" customWidth="1"/>
    <col min="7" max="7" width="12.7109375" customWidth="1"/>
    <col min="8" max="8" width="9.140625" style="155" customWidth="1"/>
    <col min="16" max="26" width="0" hidden="1" customWidth="1"/>
  </cols>
  <sheetData>
    <row r="1" spans="1:47" ht="15.75" customHeight="1">
      <c r="A1" s="247" t="s">
        <v>71</v>
      </c>
      <c r="B1" s="247"/>
      <c r="C1" s="247"/>
      <c r="D1" s="247"/>
      <c r="E1" s="247"/>
      <c r="F1" s="247"/>
      <c r="G1" s="247"/>
      <c r="R1" t="s">
        <v>49</v>
      </c>
    </row>
    <row r="2" spans="1:47" ht="24.95" customHeight="1">
      <c r="A2" s="166" t="s">
        <v>48</v>
      </c>
      <c r="B2" s="167"/>
      <c r="C2" s="248" t="s">
        <v>70</v>
      </c>
      <c r="D2" s="249"/>
      <c r="E2" s="249"/>
      <c r="F2" s="249"/>
      <c r="G2" s="250"/>
      <c r="R2" t="s">
        <v>50</v>
      </c>
    </row>
    <row r="3" spans="1:47" ht="24.95" customHeight="1">
      <c r="A3" s="168" t="s">
        <v>7</v>
      </c>
      <c r="B3" s="169"/>
      <c r="C3" s="251" t="s">
        <v>72</v>
      </c>
      <c r="D3" s="252"/>
      <c r="E3" s="252"/>
      <c r="F3" s="252"/>
      <c r="G3" s="253"/>
      <c r="R3" t="s">
        <v>51</v>
      </c>
    </row>
    <row r="4" spans="1:47" ht="24.95" customHeight="1">
      <c r="A4" s="168" t="s">
        <v>8</v>
      </c>
      <c r="B4" s="169"/>
      <c r="C4" s="251" t="s">
        <v>78</v>
      </c>
      <c r="D4" s="252"/>
      <c r="E4" s="252"/>
      <c r="F4" s="252"/>
      <c r="G4" s="253"/>
      <c r="R4" t="s">
        <v>52</v>
      </c>
    </row>
    <row r="5" spans="1:47">
      <c r="A5" s="170" t="s">
        <v>53</v>
      </c>
      <c r="B5" s="171"/>
      <c r="C5" s="171"/>
      <c r="D5" s="160"/>
      <c r="E5" s="156"/>
      <c r="F5" s="132"/>
      <c r="G5" s="133"/>
      <c r="R5" t="s">
        <v>54</v>
      </c>
    </row>
    <row r="7" spans="1:47" ht="25.5">
      <c r="A7" s="172" t="s">
        <v>55</v>
      </c>
      <c r="B7" s="173" t="s">
        <v>56</v>
      </c>
      <c r="C7" s="173" t="s">
        <v>57</v>
      </c>
      <c r="D7" s="161" t="s">
        <v>58</v>
      </c>
      <c r="E7" s="157" t="s">
        <v>59</v>
      </c>
      <c r="F7" s="134" t="s">
        <v>60</v>
      </c>
      <c r="G7" s="142" t="s">
        <v>28</v>
      </c>
      <c r="H7" s="184" t="s">
        <v>61</v>
      </c>
    </row>
    <row r="8" spans="1:47">
      <c r="A8" s="143" t="s">
        <v>62</v>
      </c>
      <c r="B8" s="144" t="s">
        <v>79</v>
      </c>
      <c r="C8" s="145" t="s">
        <v>74</v>
      </c>
      <c r="D8" s="162"/>
      <c r="E8" s="146"/>
      <c r="F8" s="146"/>
      <c r="G8" s="146">
        <f>SUM(G9:G13)</f>
        <v>0</v>
      </c>
      <c r="H8" s="181"/>
      <c r="R8" t="s">
        <v>63</v>
      </c>
    </row>
    <row r="9" spans="1:47" outlineLevel="1">
      <c r="A9" s="136">
        <v>1</v>
      </c>
      <c r="B9" s="138" t="s">
        <v>79</v>
      </c>
      <c r="C9" s="151" t="s">
        <v>141</v>
      </c>
      <c r="D9" s="163" t="s">
        <v>67</v>
      </c>
      <c r="E9" s="140">
        <v>3442</v>
      </c>
      <c r="F9" s="174"/>
      <c r="G9" s="140">
        <f>ROUND(E9*F9,2)</f>
        <v>0</v>
      </c>
      <c r="H9" s="177" t="s">
        <v>203</v>
      </c>
      <c r="I9" s="135"/>
      <c r="J9" s="135"/>
      <c r="K9" s="135"/>
      <c r="L9" s="135"/>
      <c r="M9" s="135"/>
      <c r="N9" s="135"/>
      <c r="O9" s="135"/>
      <c r="P9" s="135"/>
      <c r="Q9" s="135"/>
      <c r="R9" s="135" t="s">
        <v>65</v>
      </c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</row>
    <row r="10" spans="1:47" outlineLevel="1">
      <c r="A10" s="136">
        <v>2</v>
      </c>
      <c r="B10" s="138" t="s">
        <v>80</v>
      </c>
      <c r="C10" s="151" t="s">
        <v>142</v>
      </c>
      <c r="D10" s="163" t="s">
        <v>67</v>
      </c>
      <c r="E10" s="174">
        <v>25</v>
      </c>
      <c r="F10" s="174"/>
      <c r="G10" s="174">
        <f t="shared" ref="G10:G31" si="0">ROUND(E10*F10,2)</f>
        <v>0</v>
      </c>
      <c r="H10" s="177" t="s">
        <v>203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</row>
    <row r="11" spans="1:47" outlineLevel="1">
      <c r="A11" s="136">
        <v>3</v>
      </c>
      <c r="B11" s="138" t="s">
        <v>81</v>
      </c>
      <c r="C11" s="151" t="s">
        <v>143</v>
      </c>
      <c r="D11" s="163" t="s">
        <v>67</v>
      </c>
      <c r="E11" s="174">
        <v>188.6</v>
      </c>
      <c r="F11" s="174"/>
      <c r="G11" s="174">
        <f t="shared" si="0"/>
        <v>0</v>
      </c>
      <c r="H11" s="177" t="s">
        <v>203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</row>
    <row r="12" spans="1:47" outlineLevel="1">
      <c r="A12" s="136">
        <v>4</v>
      </c>
      <c r="B12" s="138" t="s">
        <v>82</v>
      </c>
      <c r="C12" s="151" t="s">
        <v>144</v>
      </c>
      <c r="D12" s="163" t="s">
        <v>67</v>
      </c>
      <c r="E12" s="174">
        <v>464.6</v>
      </c>
      <c r="F12" s="174"/>
      <c r="G12" s="174">
        <f t="shared" si="0"/>
        <v>0</v>
      </c>
      <c r="H12" s="177" t="s">
        <v>203</v>
      </c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</row>
    <row r="13" spans="1:47" outlineLevel="1">
      <c r="A13" s="136">
        <v>5</v>
      </c>
      <c r="B13" s="138" t="s">
        <v>83</v>
      </c>
      <c r="C13" s="151" t="s">
        <v>73</v>
      </c>
      <c r="D13" s="163" t="s">
        <v>64</v>
      </c>
      <c r="E13" s="174">
        <v>1</v>
      </c>
      <c r="F13" s="174"/>
      <c r="G13" s="174">
        <f t="shared" si="0"/>
        <v>0</v>
      </c>
      <c r="H13" s="177" t="s">
        <v>203</v>
      </c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</row>
    <row r="14" spans="1:47">
      <c r="A14" s="137" t="s">
        <v>62</v>
      </c>
      <c r="B14" s="139" t="s">
        <v>80</v>
      </c>
      <c r="C14" s="152" t="s">
        <v>75</v>
      </c>
      <c r="D14" s="164"/>
      <c r="E14" s="141"/>
      <c r="F14" s="175"/>
      <c r="G14" s="141">
        <f>SUM(G15:G19)</f>
        <v>0</v>
      </c>
      <c r="H14" s="183"/>
      <c r="R14" t="s">
        <v>63</v>
      </c>
    </row>
    <row r="15" spans="1:47" ht="22.5" outlineLevel="1">
      <c r="A15" s="136">
        <v>6</v>
      </c>
      <c r="B15" s="138" t="s">
        <v>84</v>
      </c>
      <c r="C15" s="151" t="s">
        <v>145</v>
      </c>
      <c r="D15" s="163" t="s">
        <v>67</v>
      </c>
      <c r="E15" s="174">
        <v>1147.3</v>
      </c>
      <c r="F15" s="174"/>
      <c r="G15" s="174">
        <f t="shared" si="0"/>
        <v>0</v>
      </c>
      <c r="H15" s="177" t="s">
        <v>203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 t="s">
        <v>65</v>
      </c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</row>
    <row r="16" spans="1:47" outlineLevel="1">
      <c r="A16" s="136">
        <v>7</v>
      </c>
      <c r="B16" s="138" t="s">
        <v>85</v>
      </c>
      <c r="C16" s="151" t="s">
        <v>146</v>
      </c>
      <c r="D16" s="163" t="s">
        <v>67</v>
      </c>
      <c r="E16" s="174">
        <v>9.1999999999999993</v>
      </c>
      <c r="F16" s="174"/>
      <c r="G16" s="174">
        <f t="shared" si="0"/>
        <v>0</v>
      </c>
      <c r="H16" s="177" t="s">
        <v>203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 t="s">
        <v>66</v>
      </c>
      <c r="S16" s="135">
        <v>0</v>
      </c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</row>
    <row r="17" spans="1:47" outlineLevel="1">
      <c r="A17" s="136">
        <v>8</v>
      </c>
      <c r="B17" s="138" t="s">
        <v>86</v>
      </c>
      <c r="C17" s="151" t="s">
        <v>147</v>
      </c>
      <c r="D17" s="163" t="s">
        <v>67</v>
      </c>
      <c r="E17" s="174">
        <v>178.3</v>
      </c>
      <c r="F17" s="174"/>
      <c r="G17" s="174">
        <f t="shared" si="0"/>
        <v>0</v>
      </c>
      <c r="H17" s="177" t="s">
        <v>203</v>
      </c>
      <c r="I17" s="135"/>
      <c r="J17" s="135"/>
      <c r="K17" s="135"/>
      <c r="L17" s="135"/>
      <c r="M17" s="135"/>
      <c r="N17" s="135"/>
      <c r="O17" s="135"/>
      <c r="P17" s="135"/>
      <c r="Q17" s="135"/>
      <c r="R17" s="135" t="s">
        <v>65</v>
      </c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</row>
    <row r="18" spans="1:47" outlineLevel="1">
      <c r="A18" s="136">
        <v>9</v>
      </c>
      <c r="B18" s="138" t="s">
        <v>87</v>
      </c>
      <c r="C18" s="151" t="s">
        <v>148</v>
      </c>
      <c r="D18" s="163" t="s">
        <v>64</v>
      </c>
      <c r="E18" s="174">
        <v>1</v>
      </c>
      <c r="F18" s="174"/>
      <c r="G18" s="174">
        <f t="shared" si="0"/>
        <v>0</v>
      </c>
      <c r="H18" s="177" t="s">
        <v>203</v>
      </c>
      <c r="I18" s="176"/>
      <c r="J18" s="135"/>
      <c r="K18" s="135"/>
      <c r="L18" s="135"/>
      <c r="M18" s="135"/>
      <c r="N18" s="135"/>
      <c r="O18" s="135"/>
      <c r="P18" s="135"/>
      <c r="Q18" s="135"/>
      <c r="R18" s="135" t="s">
        <v>66</v>
      </c>
      <c r="S18" s="135">
        <v>0</v>
      </c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</row>
    <row r="19" spans="1:47" outlineLevel="1">
      <c r="A19" s="136">
        <v>10</v>
      </c>
      <c r="B19" s="138" t="s">
        <v>88</v>
      </c>
      <c r="C19" s="151" t="s">
        <v>73</v>
      </c>
      <c r="D19" s="163" t="s">
        <v>64</v>
      </c>
      <c r="E19" s="174">
        <v>1</v>
      </c>
      <c r="F19" s="174"/>
      <c r="G19" s="174">
        <f t="shared" si="0"/>
        <v>0</v>
      </c>
      <c r="H19" s="177" t="s">
        <v>203</v>
      </c>
      <c r="I19" s="176"/>
      <c r="J19" s="135"/>
      <c r="K19" s="135"/>
      <c r="L19" s="135"/>
      <c r="M19" s="135"/>
      <c r="N19" s="135"/>
      <c r="O19" s="135"/>
      <c r="P19" s="135"/>
      <c r="Q19" s="135"/>
      <c r="R19" s="135" t="s">
        <v>65</v>
      </c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</row>
    <row r="20" spans="1:47">
      <c r="A20" s="137" t="s">
        <v>62</v>
      </c>
      <c r="B20" s="139" t="s">
        <v>81</v>
      </c>
      <c r="C20" s="152" t="s">
        <v>76</v>
      </c>
      <c r="D20" s="164"/>
      <c r="E20" s="141"/>
      <c r="F20" s="175"/>
      <c r="G20" s="141">
        <f>SUM(G21:G22)</f>
        <v>0</v>
      </c>
      <c r="H20" s="183"/>
      <c r="I20" s="176"/>
      <c r="R20" t="s">
        <v>63</v>
      </c>
    </row>
    <row r="21" spans="1:47" outlineLevel="1">
      <c r="A21" s="136">
        <v>11</v>
      </c>
      <c r="B21" s="138" t="s">
        <v>89</v>
      </c>
      <c r="C21" s="151" t="s">
        <v>149</v>
      </c>
      <c r="D21" s="163" t="s">
        <v>64</v>
      </c>
      <c r="E21" s="174">
        <v>47</v>
      </c>
      <c r="F21" s="174"/>
      <c r="G21" s="174">
        <f t="shared" si="0"/>
        <v>0</v>
      </c>
      <c r="H21" s="177" t="s">
        <v>203</v>
      </c>
      <c r="I21" s="176"/>
      <c r="J21" s="135"/>
      <c r="K21" s="135"/>
      <c r="L21" s="135"/>
      <c r="M21" s="135"/>
      <c r="N21" s="135"/>
      <c r="O21" s="135"/>
      <c r="P21" s="135"/>
      <c r="Q21" s="135"/>
      <c r="R21" s="135" t="s">
        <v>65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</row>
    <row r="22" spans="1:47" outlineLevel="1">
      <c r="A22" s="136">
        <v>12</v>
      </c>
      <c r="B22" s="138" t="s">
        <v>90</v>
      </c>
      <c r="C22" s="151" t="s">
        <v>73</v>
      </c>
      <c r="D22" s="163" t="s">
        <v>64</v>
      </c>
      <c r="E22" s="174">
        <v>1</v>
      </c>
      <c r="F22" s="174"/>
      <c r="G22" s="174">
        <f t="shared" si="0"/>
        <v>0</v>
      </c>
      <c r="H22" s="177" t="s">
        <v>203</v>
      </c>
      <c r="I22" s="176"/>
      <c r="J22" s="135"/>
      <c r="K22" s="135"/>
      <c r="L22" s="135"/>
      <c r="M22" s="135"/>
      <c r="N22" s="135"/>
      <c r="O22" s="135"/>
      <c r="P22" s="135"/>
      <c r="Q22" s="135"/>
      <c r="R22" s="135" t="s">
        <v>66</v>
      </c>
      <c r="S22" s="135">
        <v>0</v>
      </c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</row>
    <row r="23" spans="1:47" outlineLevel="1">
      <c r="A23" s="137" t="s">
        <v>62</v>
      </c>
      <c r="B23" s="139" t="s">
        <v>82</v>
      </c>
      <c r="C23" s="152" t="s">
        <v>150</v>
      </c>
      <c r="D23" s="164"/>
      <c r="E23" s="175"/>
      <c r="F23" s="175"/>
      <c r="G23" s="175">
        <f>SUM(G24:G31)</f>
        <v>0</v>
      </c>
      <c r="H23" s="183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</row>
    <row r="24" spans="1:47" ht="33.75" outlineLevel="1">
      <c r="A24" s="136">
        <v>13</v>
      </c>
      <c r="B24" s="138" t="s">
        <v>91</v>
      </c>
      <c r="C24" s="151" t="s">
        <v>151</v>
      </c>
      <c r="D24" s="163" t="s">
        <v>64</v>
      </c>
      <c r="E24" s="174">
        <v>17</v>
      </c>
      <c r="F24" s="174"/>
      <c r="G24" s="174">
        <f t="shared" si="0"/>
        <v>0</v>
      </c>
      <c r="H24" s="177" t="s">
        <v>203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</row>
    <row r="25" spans="1:47" ht="33.75" outlineLevel="1">
      <c r="A25" s="136">
        <v>14</v>
      </c>
      <c r="B25" s="138" t="s">
        <v>92</v>
      </c>
      <c r="C25" s="151" t="s">
        <v>152</v>
      </c>
      <c r="D25" s="163" t="s">
        <v>64</v>
      </c>
      <c r="E25" s="174">
        <v>15</v>
      </c>
      <c r="F25" s="174"/>
      <c r="G25" s="174">
        <f t="shared" si="0"/>
        <v>0</v>
      </c>
      <c r="H25" s="177" t="s">
        <v>203</v>
      </c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</row>
    <row r="26" spans="1:47" ht="22.5" outlineLevel="1">
      <c r="A26" s="136">
        <v>15</v>
      </c>
      <c r="B26" s="138" t="s">
        <v>93</v>
      </c>
      <c r="C26" s="151" t="s">
        <v>153</v>
      </c>
      <c r="D26" s="163" t="s">
        <v>64</v>
      </c>
      <c r="E26" s="174">
        <v>17</v>
      </c>
      <c r="F26" s="174"/>
      <c r="G26" s="174">
        <f t="shared" si="0"/>
        <v>0</v>
      </c>
      <c r="H26" s="177" t="s">
        <v>203</v>
      </c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</row>
    <row r="27" spans="1:47" ht="22.5" outlineLevel="1">
      <c r="A27" s="136">
        <v>16</v>
      </c>
      <c r="B27" s="138" t="s">
        <v>94</v>
      </c>
      <c r="C27" s="151" t="s">
        <v>154</v>
      </c>
      <c r="D27" s="163" t="s">
        <v>64</v>
      </c>
      <c r="E27" s="174">
        <v>1</v>
      </c>
      <c r="F27" s="174"/>
      <c r="G27" s="174">
        <f t="shared" si="0"/>
        <v>0</v>
      </c>
      <c r="H27" s="177" t="s">
        <v>203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</row>
    <row r="28" spans="1:47" ht="22.5" outlineLevel="1">
      <c r="A28" s="136">
        <v>17</v>
      </c>
      <c r="B28" s="138" t="s">
        <v>95</v>
      </c>
      <c r="C28" s="151" t="s">
        <v>155</v>
      </c>
      <c r="D28" s="163" t="s">
        <v>64</v>
      </c>
      <c r="E28" s="174">
        <v>1</v>
      </c>
      <c r="F28" s="174"/>
      <c r="G28" s="174">
        <f t="shared" si="0"/>
        <v>0</v>
      </c>
      <c r="H28" s="177" t="s">
        <v>203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</row>
    <row r="29" spans="1:47" outlineLevel="1">
      <c r="A29" s="136">
        <v>18</v>
      </c>
      <c r="B29" s="138" t="s">
        <v>96</v>
      </c>
      <c r="C29" s="151" t="s">
        <v>156</v>
      </c>
      <c r="D29" s="163" t="s">
        <v>64</v>
      </c>
      <c r="E29" s="174">
        <v>2</v>
      </c>
      <c r="F29" s="174"/>
      <c r="G29" s="174">
        <f t="shared" si="0"/>
        <v>0</v>
      </c>
      <c r="H29" s="177" t="s">
        <v>203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</row>
    <row r="30" spans="1:47" outlineLevel="1">
      <c r="A30" s="136">
        <v>19</v>
      </c>
      <c r="B30" s="138" t="s">
        <v>97</v>
      </c>
      <c r="C30" s="151" t="s">
        <v>194</v>
      </c>
      <c r="D30" s="163" t="s">
        <v>64</v>
      </c>
      <c r="E30" s="174">
        <v>1</v>
      </c>
      <c r="F30" s="174"/>
      <c r="G30" s="174">
        <f t="shared" si="0"/>
        <v>0</v>
      </c>
      <c r="H30" s="177" t="s">
        <v>203</v>
      </c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</row>
    <row r="31" spans="1:47" outlineLevel="1">
      <c r="A31" s="136">
        <v>20</v>
      </c>
      <c r="B31" s="138" t="s">
        <v>98</v>
      </c>
      <c r="C31" s="151" t="s">
        <v>73</v>
      </c>
      <c r="D31" s="163" t="s">
        <v>64</v>
      </c>
      <c r="E31" s="174">
        <v>1</v>
      </c>
      <c r="F31" s="174"/>
      <c r="G31" s="174">
        <f t="shared" si="0"/>
        <v>0</v>
      </c>
      <c r="H31" s="177" t="s">
        <v>203</v>
      </c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</row>
    <row r="32" spans="1:47" ht="25.5" outlineLevel="1">
      <c r="A32" s="137" t="s">
        <v>62</v>
      </c>
      <c r="B32" s="139" t="s">
        <v>83</v>
      </c>
      <c r="C32" s="152" t="s">
        <v>157</v>
      </c>
      <c r="D32" s="164"/>
      <c r="E32" s="175"/>
      <c r="F32" s="175"/>
      <c r="G32" s="175">
        <f>SUM(G33:G42)</f>
        <v>0</v>
      </c>
      <c r="H32" s="183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</row>
    <row r="33" spans="1:47" ht="22.5" outlineLevel="1">
      <c r="A33" s="254">
        <v>21</v>
      </c>
      <c r="B33" s="138" t="s">
        <v>99</v>
      </c>
      <c r="C33" s="151" t="s">
        <v>158</v>
      </c>
      <c r="D33" s="163" t="s">
        <v>64</v>
      </c>
      <c r="E33" s="174">
        <v>1</v>
      </c>
      <c r="F33" s="174"/>
      <c r="G33" s="174">
        <f t="shared" ref="G33:G42" si="1">ROUND(E33*F33,2)</f>
        <v>0</v>
      </c>
      <c r="H33" s="177" t="s">
        <v>203</v>
      </c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</row>
    <row r="34" spans="1:47" outlineLevel="1">
      <c r="A34" s="254">
        <v>22</v>
      </c>
      <c r="B34" s="138" t="s">
        <v>100</v>
      </c>
      <c r="C34" s="151" t="s">
        <v>159</v>
      </c>
      <c r="D34" s="163" t="s">
        <v>64</v>
      </c>
      <c r="E34" s="174">
        <v>2</v>
      </c>
      <c r="F34" s="174"/>
      <c r="G34" s="174">
        <f t="shared" si="1"/>
        <v>0</v>
      </c>
      <c r="H34" s="177" t="s">
        <v>203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</row>
    <row r="35" spans="1:47" outlineLevel="1">
      <c r="A35" s="254">
        <v>23</v>
      </c>
      <c r="B35" s="138" t="s">
        <v>101</v>
      </c>
      <c r="C35" s="151" t="s">
        <v>160</v>
      </c>
      <c r="D35" s="163" t="s">
        <v>64</v>
      </c>
      <c r="E35" s="174">
        <v>4</v>
      </c>
      <c r="F35" s="174"/>
      <c r="G35" s="174">
        <f t="shared" si="1"/>
        <v>0</v>
      </c>
      <c r="H35" s="177" t="s">
        <v>203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</row>
    <row r="36" spans="1:47" ht="22.5" outlineLevel="1">
      <c r="A36" s="254">
        <v>24</v>
      </c>
      <c r="B36" s="138" t="s">
        <v>102</v>
      </c>
      <c r="C36" s="151" t="s">
        <v>161</v>
      </c>
      <c r="D36" s="163" t="s">
        <v>64</v>
      </c>
      <c r="E36" s="174">
        <v>3</v>
      </c>
      <c r="F36" s="174"/>
      <c r="G36" s="174">
        <f t="shared" si="1"/>
        <v>0</v>
      </c>
      <c r="H36" s="177" t="s">
        <v>203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</row>
    <row r="37" spans="1:47" outlineLevel="1">
      <c r="A37" s="254">
        <v>25</v>
      </c>
      <c r="B37" s="138" t="s">
        <v>103</v>
      </c>
      <c r="C37" s="151" t="s">
        <v>162</v>
      </c>
      <c r="D37" s="163" t="s">
        <v>64</v>
      </c>
      <c r="E37" s="174">
        <v>1</v>
      </c>
      <c r="F37" s="174"/>
      <c r="G37" s="174">
        <f t="shared" si="1"/>
        <v>0</v>
      </c>
      <c r="H37" s="177" t="s">
        <v>203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</row>
    <row r="38" spans="1:47" outlineLevel="1">
      <c r="A38" s="254">
        <v>26</v>
      </c>
      <c r="B38" s="138" t="s">
        <v>104</v>
      </c>
      <c r="C38" s="151" t="s">
        <v>163</v>
      </c>
      <c r="D38" s="163" t="s">
        <v>64</v>
      </c>
      <c r="E38" s="174">
        <v>9</v>
      </c>
      <c r="F38" s="174"/>
      <c r="G38" s="174">
        <f t="shared" si="1"/>
        <v>0</v>
      </c>
      <c r="H38" s="177" t="s">
        <v>203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</row>
    <row r="39" spans="1:47" ht="22.5" outlineLevel="1">
      <c r="A39" s="254">
        <v>27</v>
      </c>
      <c r="B39" s="138" t="s">
        <v>105</v>
      </c>
      <c r="C39" s="151" t="s">
        <v>164</v>
      </c>
      <c r="D39" s="163" t="s">
        <v>64</v>
      </c>
      <c r="E39" s="174">
        <v>4</v>
      </c>
      <c r="F39" s="174"/>
      <c r="G39" s="174">
        <f t="shared" si="1"/>
        <v>0</v>
      </c>
      <c r="H39" s="177" t="s">
        <v>203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</row>
    <row r="40" spans="1:47" outlineLevel="1">
      <c r="A40" s="254">
        <v>28</v>
      </c>
      <c r="B40" s="138" t="s">
        <v>106</v>
      </c>
      <c r="C40" s="151" t="s">
        <v>195</v>
      </c>
      <c r="D40" s="163" t="s">
        <v>64</v>
      </c>
      <c r="E40" s="174">
        <v>1</v>
      </c>
      <c r="F40" s="174"/>
      <c r="G40" s="174">
        <f t="shared" si="1"/>
        <v>0</v>
      </c>
      <c r="H40" s="177" t="s">
        <v>203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</row>
    <row r="41" spans="1:47" outlineLevel="1">
      <c r="A41" s="254">
        <v>29</v>
      </c>
      <c r="B41" s="138" t="s">
        <v>107</v>
      </c>
      <c r="C41" s="151" t="s">
        <v>196</v>
      </c>
      <c r="D41" s="163" t="s">
        <v>64</v>
      </c>
      <c r="E41" s="174">
        <v>1</v>
      </c>
      <c r="F41" s="174"/>
      <c r="G41" s="174">
        <f t="shared" si="1"/>
        <v>0</v>
      </c>
      <c r="H41" s="177" t="s">
        <v>203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</row>
    <row r="42" spans="1:47" outlineLevel="1">
      <c r="A42" s="254">
        <v>30</v>
      </c>
      <c r="B42" s="138" t="s">
        <v>108</v>
      </c>
      <c r="C42" s="151" t="s">
        <v>73</v>
      </c>
      <c r="D42" s="163" t="s">
        <v>64</v>
      </c>
      <c r="E42" s="174">
        <v>1</v>
      </c>
      <c r="F42" s="174"/>
      <c r="G42" s="174">
        <f t="shared" si="1"/>
        <v>0</v>
      </c>
      <c r="H42" s="177" t="s">
        <v>203</v>
      </c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</row>
    <row r="43" spans="1:47" outlineLevel="1">
      <c r="A43" s="137" t="s">
        <v>62</v>
      </c>
      <c r="B43" s="139" t="s">
        <v>84</v>
      </c>
      <c r="C43" s="152" t="s">
        <v>165</v>
      </c>
      <c r="D43" s="164"/>
      <c r="E43" s="175"/>
      <c r="F43" s="175"/>
      <c r="G43" s="175">
        <f>SUM(G44:G54)</f>
        <v>0</v>
      </c>
      <c r="H43" s="183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</row>
    <row r="44" spans="1:47" outlineLevel="1">
      <c r="A44" s="254">
        <v>31</v>
      </c>
      <c r="B44" s="138" t="s">
        <v>109</v>
      </c>
      <c r="C44" s="151" t="s">
        <v>166</v>
      </c>
      <c r="D44" s="163" t="s">
        <v>64</v>
      </c>
      <c r="E44" s="174">
        <v>2</v>
      </c>
      <c r="F44" s="174"/>
      <c r="G44" s="174">
        <f t="shared" ref="G44:G54" si="2">ROUND(E44*F44,2)</f>
        <v>0</v>
      </c>
      <c r="H44" s="177" t="s">
        <v>203</v>
      </c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</row>
    <row r="45" spans="1:47" ht="22.5" outlineLevel="1">
      <c r="A45" s="254">
        <v>32</v>
      </c>
      <c r="B45" s="138" t="s">
        <v>110</v>
      </c>
      <c r="C45" s="151" t="s">
        <v>167</v>
      </c>
      <c r="D45" s="163" t="s">
        <v>64</v>
      </c>
      <c r="E45" s="174">
        <v>2</v>
      </c>
      <c r="F45" s="174"/>
      <c r="G45" s="174">
        <f t="shared" si="2"/>
        <v>0</v>
      </c>
      <c r="H45" s="177" t="s">
        <v>203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</row>
    <row r="46" spans="1:47" outlineLevel="1">
      <c r="A46" s="254">
        <v>33</v>
      </c>
      <c r="B46" s="138" t="s">
        <v>111</v>
      </c>
      <c r="C46" s="151" t="s">
        <v>168</v>
      </c>
      <c r="D46" s="163" t="s">
        <v>64</v>
      </c>
      <c r="E46" s="174">
        <v>2</v>
      </c>
      <c r="F46" s="174"/>
      <c r="G46" s="174">
        <f t="shared" si="2"/>
        <v>0</v>
      </c>
      <c r="H46" s="177" t="s">
        <v>203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</row>
    <row r="47" spans="1:47" outlineLevel="1">
      <c r="A47" s="254">
        <v>34</v>
      </c>
      <c r="B47" s="138" t="s">
        <v>112</v>
      </c>
      <c r="C47" s="151" t="s">
        <v>169</v>
      </c>
      <c r="D47" s="163" t="s">
        <v>64</v>
      </c>
      <c r="E47" s="174">
        <v>2</v>
      </c>
      <c r="F47" s="174"/>
      <c r="G47" s="174">
        <f t="shared" si="2"/>
        <v>0</v>
      </c>
      <c r="H47" s="177" t="s">
        <v>203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</row>
    <row r="48" spans="1:47" outlineLevel="1">
      <c r="A48" s="254">
        <v>35</v>
      </c>
      <c r="B48" s="138" t="s">
        <v>113</v>
      </c>
      <c r="C48" s="151" t="s">
        <v>170</v>
      </c>
      <c r="D48" s="163" t="s">
        <v>64</v>
      </c>
      <c r="E48" s="174">
        <v>1</v>
      </c>
      <c r="F48" s="174"/>
      <c r="G48" s="174">
        <f t="shared" si="2"/>
        <v>0</v>
      </c>
      <c r="H48" s="177" t="s">
        <v>203</v>
      </c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</row>
    <row r="49" spans="1:47" outlineLevel="1">
      <c r="A49" s="254">
        <v>36</v>
      </c>
      <c r="B49" s="138" t="s">
        <v>114</v>
      </c>
      <c r="C49" s="151" t="s">
        <v>171</v>
      </c>
      <c r="D49" s="163" t="s">
        <v>64</v>
      </c>
      <c r="E49" s="174">
        <v>2</v>
      </c>
      <c r="F49" s="174"/>
      <c r="G49" s="174">
        <f t="shared" si="2"/>
        <v>0</v>
      </c>
      <c r="H49" s="177" t="s">
        <v>203</v>
      </c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</row>
    <row r="50" spans="1:47" ht="22.5" outlineLevel="1">
      <c r="A50" s="136"/>
      <c r="B50" s="138"/>
      <c r="C50" s="180" t="s">
        <v>172</v>
      </c>
      <c r="D50" s="163"/>
      <c r="E50" s="174"/>
      <c r="F50" s="174"/>
      <c r="G50" s="174"/>
      <c r="H50" s="182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</row>
    <row r="51" spans="1:47" ht="22.5" outlineLevel="1">
      <c r="A51" s="254">
        <v>37</v>
      </c>
      <c r="B51" s="138" t="s">
        <v>115</v>
      </c>
      <c r="C51" s="151" t="s">
        <v>173</v>
      </c>
      <c r="D51" s="163" t="s">
        <v>64</v>
      </c>
      <c r="E51" s="174">
        <v>1</v>
      </c>
      <c r="F51" s="174"/>
      <c r="G51" s="174">
        <f t="shared" si="2"/>
        <v>0</v>
      </c>
      <c r="H51" s="177" t="s">
        <v>203</v>
      </c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</row>
    <row r="52" spans="1:47" outlineLevel="1">
      <c r="A52" s="136"/>
      <c r="B52" s="138"/>
      <c r="C52" s="180" t="s">
        <v>174</v>
      </c>
      <c r="D52" s="163"/>
      <c r="E52" s="174"/>
      <c r="F52" s="174"/>
      <c r="G52" s="174"/>
      <c r="H52" s="182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</row>
    <row r="53" spans="1:47" outlineLevel="1">
      <c r="A53" s="254">
        <v>38</v>
      </c>
      <c r="B53" s="138" t="s">
        <v>116</v>
      </c>
      <c r="C53" s="151" t="s">
        <v>175</v>
      </c>
      <c r="D53" s="163" t="s">
        <v>64</v>
      </c>
      <c r="E53" s="174">
        <v>2</v>
      </c>
      <c r="F53" s="174"/>
      <c r="G53" s="174">
        <f t="shared" si="2"/>
        <v>0</v>
      </c>
      <c r="H53" s="177" t="s">
        <v>203</v>
      </c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</row>
    <row r="54" spans="1:47" outlineLevel="1">
      <c r="A54" s="254">
        <v>39</v>
      </c>
      <c r="B54" s="138" t="s">
        <v>117</v>
      </c>
      <c r="C54" s="151" t="s">
        <v>73</v>
      </c>
      <c r="D54" s="163" t="s">
        <v>64</v>
      </c>
      <c r="E54" s="174">
        <v>1</v>
      </c>
      <c r="F54" s="174"/>
      <c r="G54" s="174">
        <f t="shared" si="2"/>
        <v>0</v>
      </c>
      <c r="H54" s="177" t="s">
        <v>203</v>
      </c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</row>
    <row r="55" spans="1:47" outlineLevel="1">
      <c r="A55" s="137" t="s">
        <v>62</v>
      </c>
      <c r="B55" s="139" t="s">
        <v>85</v>
      </c>
      <c r="C55" s="152" t="s">
        <v>176</v>
      </c>
      <c r="D55" s="164"/>
      <c r="E55" s="175"/>
      <c r="F55" s="175"/>
      <c r="G55" s="175">
        <f>SUM(G56:G69)</f>
        <v>0</v>
      </c>
      <c r="H55" s="183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</row>
    <row r="56" spans="1:47" outlineLevel="1">
      <c r="A56" s="136"/>
      <c r="B56" s="138"/>
      <c r="C56" s="180" t="s">
        <v>177</v>
      </c>
      <c r="D56" s="163"/>
      <c r="E56" s="174"/>
      <c r="F56" s="174"/>
      <c r="G56" s="174"/>
      <c r="H56" s="182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</row>
    <row r="57" spans="1:47" outlineLevel="1">
      <c r="A57" s="136">
        <v>40</v>
      </c>
      <c r="B57" s="138" t="s">
        <v>118</v>
      </c>
      <c r="C57" s="151" t="s">
        <v>178</v>
      </c>
      <c r="D57" s="163" t="s">
        <v>64</v>
      </c>
      <c r="E57" s="174">
        <v>1</v>
      </c>
      <c r="F57" s="174"/>
      <c r="G57" s="174">
        <f t="shared" ref="G57:G69" si="3">ROUND(E57*F57,2)</f>
        <v>0</v>
      </c>
      <c r="H57" s="177" t="s">
        <v>203</v>
      </c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</row>
    <row r="58" spans="1:47" outlineLevel="1">
      <c r="A58" s="136">
        <v>41</v>
      </c>
      <c r="B58" s="138" t="s">
        <v>119</v>
      </c>
      <c r="C58" s="151" t="s">
        <v>179</v>
      </c>
      <c r="D58" s="163" t="s">
        <v>64</v>
      </c>
      <c r="E58" s="174">
        <v>1</v>
      </c>
      <c r="F58" s="174"/>
      <c r="G58" s="174">
        <f t="shared" si="3"/>
        <v>0</v>
      </c>
      <c r="H58" s="177" t="s">
        <v>203</v>
      </c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</row>
    <row r="59" spans="1:47" outlineLevel="1">
      <c r="A59" s="136">
        <v>42</v>
      </c>
      <c r="B59" s="138" t="s">
        <v>120</v>
      </c>
      <c r="C59" s="151" t="s">
        <v>180</v>
      </c>
      <c r="D59" s="163" t="s">
        <v>64</v>
      </c>
      <c r="E59" s="174">
        <v>1</v>
      </c>
      <c r="F59" s="174"/>
      <c r="G59" s="174">
        <f t="shared" si="3"/>
        <v>0</v>
      </c>
      <c r="H59" s="177" t="s">
        <v>203</v>
      </c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</row>
    <row r="60" spans="1:47" outlineLevel="1">
      <c r="A60" s="136">
        <v>43</v>
      </c>
      <c r="B60" s="138" t="s">
        <v>121</v>
      </c>
      <c r="C60" s="151" t="s">
        <v>181</v>
      </c>
      <c r="D60" s="163" t="s">
        <v>64</v>
      </c>
      <c r="E60" s="174">
        <v>2</v>
      </c>
      <c r="F60" s="174"/>
      <c r="G60" s="174">
        <f t="shared" si="3"/>
        <v>0</v>
      </c>
      <c r="H60" s="177" t="s">
        <v>203</v>
      </c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</row>
    <row r="61" spans="1:47" outlineLevel="1">
      <c r="A61" s="136">
        <v>44</v>
      </c>
      <c r="B61" s="138" t="s">
        <v>122</v>
      </c>
      <c r="C61" s="151" t="s">
        <v>182</v>
      </c>
      <c r="D61" s="163" t="s">
        <v>64</v>
      </c>
      <c r="E61" s="174">
        <v>68</v>
      </c>
      <c r="F61" s="174"/>
      <c r="G61" s="174">
        <f t="shared" si="3"/>
        <v>0</v>
      </c>
      <c r="H61" s="177" t="s">
        <v>203</v>
      </c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</row>
    <row r="62" spans="1:47" outlineLevel="1">
      <c r="A62" s="136">
        <v>45</v>
      </c>
      <c r="B62" s="138" t="s">
        <v>123</v>
      </c>
      <c r="C62" s="151" t="s">
        <v>183</v>
      </c>
      <c r="D62" s="163" t="s">
        <v>64</v>
      </c>
      <c r="E62" s="174">
        <v>4</v>
      </c>
      <c r="F62" s="174"/>
      <c r="G62" s="174">
        <f t="shared" si="3"/>
        <v>0</v>
      </c>
      <c r="H62" s="177" t="s">
        <v>203</v>
      </c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</row>
    <row r="63" spans="1:47" outlineLevel="1">
      <c r="A63" s="136">
        <v>46</v>
      </c>
      <c r="B63" s="138" t="s">
        <v>124</v>
      </c>
      <c r="C63" s="151" t="s">
        <v>184</v>
      </c>
      <c r="D63" s="163" t="s">
        <v>64</v>
      </c>
      <c r="E63" s="174">
        <v>68</v>
      </c>
      <c r="F63" s="174"/>
      <c r="G63" s="174">
        <f t="shared" si="3"/>
        <v>0</v>
      </c>
      <c r="H63" s="177" t="s">
        <v>203</v>
      </c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</row>
    <row r="64" spans="1:47" outlineLevel="1">
      <c r="A64" s="136">
        <v>47</v>
      </c>
      <c r="B64" s="138" t="s">
        <v>125</v>
      </c>
      <c r="C64" s="151" t="s">
        <v>185</v>
      </c>
      <c r="D64" s="163" t="s">
        <v>64</v>
      </c>
      <c r="E64" s="174">
        <v>4</v>
      </c>
      <c r="F64" s="174"/>
      <c r="G64" s="174">
        <f t="shared" si="3"/>
        <v>0</v>
      </c>
      <c r="H64" s="177" t="s">
        <v>203</v>
      </c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</row>
    <row r="65" spans="1:47" outlineLevel="1">
      <c r="A65" s="136">
        <v>48</v>
      </c>
      <c r="B65" s="138" t="s">
        <v>126</v>
      </c>
      <c r="C65" s="151" t="s">
        <v>197</v>
      </c>
      <c r="D65" s="163" t="s">
        <v>64</v>
      </c>
      <c r="E65" s="174">
        <v>1</v>
      </c>
      <c r="F65" s="174"/>
      <c r="G65" s="174">
        <f t="shared" si="3"/>
        <v>0</v>
      </c>
      <c r="H65" s="177" t="s">
        <v>203</v>
      </c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</row>
    <row r="66" spans="1:47" outlineLevel="1">
      <c r="A66" s="136">
        <v>49</v>
      </c>
      <c r="B66" s="138" t="s">
        <v>127</v>
      </c>
      <c r="C66" s="151" t="s">
        <v>186</v>
      </c>
      <c r="D66" s="163" t="s">
        <v>64</v>
      </c>
      <c r="E66" s="174">
        <v>1</v>
      </c>
      <c r="F66" s="174"/>
      <c r="G66" s="174">
        <f t="shared" si="3"/>
        <v>0</v>
      </c>
      <c r="H66" s="177" t="s">
        <v>203</v>
      </c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</row>
    <row r="67" spans="1:47" outlineLevel="1">
      <c r="A67" s="136">
        <v>50</v>
      </c>
      <c r="B67" s="138" t="s">
        <v>128</v>
      </c>
      <c r="C67" s="151" t="s">
        <v>198</v>
      </c>
      <c r="D67" s="163" t="s">
        <v>64</v>
      </c>
      <c r="E67" s="174">
        <v>12</v>
      </c>
      <c r="F67" s="174"/>
      <c r="G67" s="174">
        <f t="shared" si="3"/>
        <v>0</v>
      </c>
      <c r="H67" s="177" t="s">
        <v>203</v>
      </c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</row>
    <row r="68" spans="1:47" outlineLevel="1">
      <c r="A68" s="136">
        <v>51</v>
      </c>
      <c r="B68" s="138" t="s">
        <v>129</v>
      </c>
      <c r="C68" s="151" t="s">
        <v>199</v>
      </c>
      <c r="D68" s="163" t="s">
        <v>64</v>
      </c>
      <c r="E68" s="174">
        <v>1</v>
      </c>
      <c r="F68" s="174"/>
      <c r="G68" s="174">
        <f t="shared" si="3"/>
        <v>0</v>
      </c>
      <c r="H68" s="177" t="s">
        <v>203</v>
      </c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</row>
    <row r="69" spans="1:47" outlineLevel="1">
      <c r="A69" s="136">
        <v>52</v>
      </c>
      <c r="B69" s="138" t="s">
        <v>130</v>
      </c>
      <c r="C69" s="151" t="s">
        <v>73</v>
      </c>
      <c r="D69" s="163" t="s">
        <v>64</v>
      </c>
      <c r="E69" s="174">
        <v>1</v>
      </c>
      <c r="F69" s="174"/>
      <c r="G69" s="174">
        <f t="shared" si="3"/>
        <v>0</v>
      </c>
      <c r="H69" s="177" t="s">
        <v>203</v>
      </c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</row>
    <row r="70" spans="1:47" outlineLevel="1">
      <c r="A70" s="137" t="s">
        <v>62</v>
      </c>
      <c r="B70" s="139" t="s">
        <v>86</v>
      </c>
      <c r="C70" s="152" t="s">
        <v>187</v>
      </c>
      <c r="D70" s="164"/>
      <c r="E70" s="175"/>
      <c r="F70" s="175"/>
      <c r="G70" s="175">
        <f>SUM(G71:G80)</f>
        <v>0</v>
      </c>
      <c r="H70" s="183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</row>
    <row r="71" spans="1:47" outlineLevel="1">
      <c r="A71" s="136"/>
      <c r="B71" s="138"/>
      <c r="C71" s="180" t="s">
        <v>188</v>
      </c>
      <c r="D71" s="163"/>
      <c r="E71" s="174"/>
      <c r="F71" s="174"/>
      <c r="G71" s="174"/>
      <c r="H71" s="182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</row>
    <row r="72" spans="1:47" outlineLevel="1">
      <c r="A72" s="136">
        <v>53</v>
      </c>
      <c r="B72" s="138" t="s">
        <v>131</v>
      </c>
      <c r="C72" s="151" t="s">
        <v>178</v>
      </c>
      <c r="D72" s="163" t="s">
        <v>64</v>
      </c>
      <c r="E72" s="174">
        <v>1</v>
      </c>
      <c r="F72" s="174"/>
      <c r="G72" s="174">
        <f t="shared" ref="G72:G80" si="4">ROUND(E72*F72,2)</f>
        <v>0</v>
      </c>
      <c r="H72" s="177" t="s">
        <v>203</v>
      </c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</row>
    <row r="73" spans="1:47" outlineLevel="1">
      <c r="A73" s="136">
        <v>54</v>
      </c>
      <c r="B73" s="138" t="s">
        <v>132</v>
      </c>
      <c r="C73" s="151" t="s">
        <v>189</v>
      </c>
      <c r="D73" s="163" t="s">
        <v>64</v>
      </c>
      <c r="E73" s="174">
        <v>1</v>
      </c>
      <c r="F73" s="174"/>
      <c r="G73" s="174">
        <f t="shared" si="4"/>
        <v>0</v>
      </c>
      <c r="H73" s="177" t="s">
        <v>203</v>
      </c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</row>
    <row r="74" spans="1:47" outlineLevel="1">
      <c r="A74" s="136">
        <v>55</v>
      </c>
      <c r="B74" s="138" t="s">
        <v>133</v>
      </c>
      <c r="C74" s="151" t="s">
        <v>190</v>
      </c>
      <c r="D74" s="163" t="s">
        <v>64</v>
      </c>
      <c r="E74" s="174">
        <v>1</v>
      </c>
      <c r="F74" s="174"/>
      <c r="G74" s="174">
        <f t="shared" si="4"/>
        <v>0</v>
      </c>
      <c r="H74" s="177" t="s">
        <v>203</v>
      </c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</row>
    <row r="75" spans="1:47" outlineLevel="1">
      <c r="A75" s="136">
        <v>56</v>
      </c>
      <c r="B75" s="138" t="s">
        <v>134</v>
      </c>
      <c r="C75" s="151" t="s">
        <v>191</v>
      </c>
      <c r="D75" s="163" t="s">
        <v>64</v>
      </c>
      <c r="E75" s="174">
        <v>1</v>
      </c>
      <c r="F75" s="174"/>
      <c r="G75" s="174">
        <f t="shared" si="4"/>
        <v>0</v>
      </c>
      <c r="H75" s="177" t="s">
        <v>203</v>
      </c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</row>
    <row r="76" spans="1:47" outlineLevel="1">
      <c r="A76" s="136">
        <v>57</v>
      </c>
      <c r="B76" s="138" t="s">
        <v>135</v>
      </c>
      <c r="C76" s="151" t="s">
        <v>192</v>
      </c>
      <c r="D76" s="163" t="s">
        <v>64</v>
      </c>
      <c r="E76" s="174">
        <v>16</v>
      </c>
      <c r="F76" s="174"/>
      <c r="G76" s="174">
        <f t="shared" si="4"/>
        <v>0</v>
      </c>
      <c r="H76" s="177" t="s">
        <v>203</v>
      </c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</row>
    <row r="77" spans="1:47" outlineLevel="1">
      <c r="A77" s="136">
        <v>58</v>
      </c>
      <c r="B77" s="138" t="s">
        <v>136</v>
      </c>
      <c r="C77" s="151" t="s">
        <v>193</v>
      </c>
      <c r="D77" s="163" t="s">
        <v>64</v>
      </c>
      <c r="E77" s="174">
        <v>1</v>
      </c>
      <c r="F77" s="174"/>
      <c r="G77" s="174">
        <f t="shared" si="4"/>
        <v>0</v>
      </c>
      <c r="H77" s="177" t="s">
        <v>203</v>
      </c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</row>
    <row r="78" spans="1:47" outlineLevel="1">
      <c r="A78" s="136">
        <v>59</v>
      </c>
      <c r="B78" s="138" t="s">
        <v>137</v>
      </c>
      <c r="C78" s="151" t="s">
        <v>200</v>
      </c>
      <c r="D78" s="163" t="s">
        <v>64</v>
      </c>
      <c r="E78" s="174">
        <v>1</v>
      </c>
      <c r="F78" s="174"/>
      <c r="G78" s="174">
        <f t="shared" si="4"/>
        <v>0</v>
      </c>
      <c r="H78" s="177" t="s">
        <v>203</v>
      </c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</row>
    <row r="79" spans="1:47" outlineLevel="1">
      <c r="A79" s="136">
        <v>60</v>
      </c>
      <c r="B79" s="138" t="s">
        <v>138</v>
      </c>
      <c r="C79" s="151" t="s">
        <v>201</v>
      </c>
      <c r="D79" s="163" t="s">
        <v>64</v>
      </c>
      <c r="E79" s="174">
        <v>1</v>
      </c>
      <c r="F79" s="174"/>
      <c r="G79" s="174">
        <f t="shared" si="4"/>
        <v>0</v>
      </c>
      <c r="H79" s="177" t="s">
        <v>203</v>
      </c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</row>
    <row r="80" spans="1:47" outlineLevel="1">
      <c r="A80" s="136">
        <v>61</v>
      </c>
      <c r="B80" s="138" t="s">
        <v>139</v>
      </c>
      <c r="C80" s="151" t="s">
        <v>73</v>
      </c>
      <c r="D80" s="163" t="s">
        <v>64</v>
      </c>
      <c r="E80" s="174">
        <v>1</v>
      </c>
      <c r="F80" s="174"/>
      <c r="G80" s="174">
        <f t="shared" si="4"/>
        <v>0</v>
      </c>
      <c r="H80" s="177" t="s">
        <v>203</v>
      </c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</row>
    <row r="81" spans="1:47" outlineLevel="1">
      <c r="A81" s="137" t="s">
        <v>62</v>
      </c>
      <c r="B81" s="139" t="s">
        <v>87</v>
      </c>
      <c r="C81" s="152" t="s">
        <v>77</v>
      </c>
      <c r="D81" s="164"/>
      <c r="E81" s="175"/>
      <c r="F81" s="175"/>
      <c r="G81" s="175">
        <f>SUM(G82:G82)</f>
        <v>0</v>
      </c>
      <c r="H81" s="183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</row>
    <row r="82" spans="1:47" outlineLevel="1">
      <c r="A82" s="255">
        <v>62</v>
      </c>
      <c r="B82" s="256" t="s">
        <v>140</v>
      </c>
      <c r="C82" s="257" t="s">
        <v>202</v>
      </c>
      <c r="D82" s="258" t="s">
        <v>64</v>
      </c>
      <c r="E82" s="259">
        <v>1</v>
      </c>
      <c r="F82" s="259"/>
      <c r="G82" s="259">
        <f t="shared" ref="G82" si="5">ROUND(E82*F82,2)</f>
        <v>0</v>
      </c>
      <c r="H82" s="260" t="s">
        <v>203</v>
      </c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</row>
    <row r="83" spans="1:47">
      <c r="B83" s="7" t="s">
        <v>68</v>
      </c>
      <c r="C83" s="153" t="s">
        <v>68</v>
      </c>
      <c r="D83" s="9"/>
      <c r="E83" s="158"/>
      <c r="F83" s="6"/>
      <c r="G83" s="6"/>
      <c r="H83" s="9"/>
      <c r="P83">
        <v>15</v>
      </c>
      <c r="Q83">
        <v>21</v>
      </c>
    </row>
    <row r="84" spans="1:47">
      <c r="A84" s="147"/>
      <c r="B84" s="148" t="s">
        <v>28</v>
      </c>
      <c r="C84" s="154" t="s">
        <v>68</v>
      </c>
      <c r="D84" s="165"/>
      <c r="E84" s="159"/>
      <c r="F84" s="149"/>
      <c r="G84" s="150">
        <f>G8+G14+G20+G23+G32+G43+G55+G70+G81</f>
        <v>0</v>
      </c>
      <c r="H84" s="9"/>
      <c r="P84" t="e">
        <f>SUMIF(#REF!,P83,G7:G82)</f>
        <v>#REF!</v>
      </c>
      <c r="Q84" t="e">
        <f>SUMIF(#REF!,Q83,G7:G82)</f>
        <v>#REF!</v>
      </c>
      <c r="R84" t="s">
        <v>69</v>
      </c>
    </row>
  </sheetData>
  <sheetProtection password="CCE1" sheet="1" objects="1" scenarios="1"/>
  <protectedRanges>
    <protectedRange sqref="F9:F8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68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2023-05-19T08:23:57Z</dcterms:modified>
</cp:coreProperties>
</file>