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kovarikd\Documents\PC_Kovarikova\Broskvy\Vysvetleni ZD 1\Zverejneni\"/>
    </mc:Choice>
  </mc:AlternateContent>
  <xr:revisionPtr revIDLastSave="0" documentId="8_{3A822FDA-F12C-4AFC-805A-71C8CBE2BF9A}" xr6:coauthVersionLast="47" xr6:coauthVersionMax="47" xr10:uidLastSave="{00000000-0000-0000-0000-000000000000}"/>
  <bookViews>
    <workbookView xWindow="-104" yWindow="-104" windowWidth="22326" windowHeight="11947" tabRatio="729" firstSheet="1" activeTab="4" xr2:uid="{00000000-000D-0000-FFFF-FFFF00000000}"/>
  </bookViews>
  <sheets>
    <sheet name="Pokyny pro vyplnění" sheetId="11" r:id="rId1"/>
    <sheet name="Stavba" sheetId="1" r:id="rId2"/>
    <sheet name="VN a ON" sheetId="20" r:id="rId3"/>
    <sheet name="VzorPolozky" sheetId="10" state="hidden" r:id="rId4"/>
    <sheet name="SO 02-2 HBP17_11 Pol" sheetId="19" r:id="rId5"/>
    <sheet name="14.9. SIL HBP17_11 Pol" sheetId="12" r:id="rId6"/>
    <sheet name="14.9.- UT 5 Pol" sheetId="13" r:id="rId7"/>
    <sheet name="14.9.- ZTI 4 Pol" sheetId="14" r:id="rId8"/>
    <sheet name="14.9.-SLP HBP17_11 P1" sheetId="16" r:id="rId9"/>
    <sheet name="SO 02-2 VZT 3 Pol" sheetId="18" r:id="rId10"/>
  </sheets>
  <externalReferences>
    <externalReference r:id="rId11"/>
    <externalReference r:id="rId12"/>
  </externalReferences>
  <definedNames>
    <definedName name="_dph1">#REF!</definedName>
    <definedName name="_dph2">#REF!</definedName>
    <definedName name="_dph3">#REF!</definedName>
    <definedName name="_pol1">#REF!</definedName>
    <definedName name="_pol2">#REF!</definedName>
    <definedName name="_pol3">#REF!</definedName>
    <definedName name="CelkemDPHVypocet" localSheetId="1">Stavba!$H$54</definedName>
    <definedName name="CenaCelkem" localSheetId="4">[1]Stavba!$G$29</definedName>
    <definedName name="CenaCelkem">Stavba!$G$30</definedName>
    <definedName name="CenaCelkemBezDPH">Stavba!$G$29</definedName>
    <definedName name="CenaCelkemVypocet" localSheetId="1">Stavba!$I$54</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DIČ" localSheetId="1">Stavba!$I$12</definedName>
    <definedName name="dmisto">Stavba!$E$13:$G$13</definedName>
    <definedName name="DPHSni" localSheetId="4">[1]Stavba!$G$24</definedName>
    <definedName name="DPHSni">Stavba!$G$24</definedName>
    <definedName name="DPHZakl" localSheetId="4">[1]Stavba!$G$26</definedName>
    <definedName name="DPHZakl">Stavba!$G$26</definedName>
    <definedName name="dpsc" localSheetId="1">Stavba!$D$13</definedName>
    <definedName name="footer">#REF!</definedName>
    <definedName name="footer2">#REF!</definedName>
    <definedName name="head1">#REF!</definedName>
    <definedName name="Header">#REF!</definedName>
    <definedName name="Header2">#REF!</definedName>
    <definedName name="Hlava1">#REF!</definedName>
    <definedName name="Hlava2">#REF!</definedName>
    <definedName name="Hlava3">#REF!</definedName>
    <definedName name="Hlava4">#REF!</definedName>
    <definedName name="IČO" localSheetId="1">Stavba!$I$11</definedName>
    <definedName name="Mena" localSheetId="4">[1]Stavba!$J$29</definedName>
    <definedName name="Mena">Stavba!$J$30</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5">'14.9. SIL HBP17_11 Pol'!$1:$7</definedName>
    <definedName name="_xlnm.Print_Titles" localSheetId="6">'14.9.- UT 5 Pol'!$1:$7</definedName>
    <definedName name="_xlnm.Print_Titles" localSheetId="7">'14.9.- ZTI 4 Pol'!$1:$7</definedName>
    <definedName name="_xlnm.Print_Titles" localSheetId="8">'14.9.-SLP HBP17_11 P1'!$1:$7</definedName>
    <definedName name="_xlnm.Print_Titles" localSheetId="4">'SO 02-2 HBP17_11 Pol'!$1:$7</definedName>
    <definedName name="_xlnm.Print_Titles" localSheetId="9">'SO 02-2 VZT 3 Pol'!$1:$7</definedName>
    <definedName name="oadresa">Stavba!$D$6</definedName>
    <definedName name="Objednatel" localSheetId="1">Stavba!$D$5</definedName>
    <definedName name="Objekt" localSheetId="1">Stavba!$B$39</definedName>
    <definedName name="_xlnm.Print_Area" localSheetId="5">'14.9. SIL HBP17_11 Pol'!$A$1:$Y$132</definedName>
    <definedName name="_xlnm.Print_Area" localSheetId="6">'14.9.- UT 5 Pol'!$A$1:$Y$48</definedName>
    <definedName name="_xlnm.Print_Area" localSheetId="7">'14.9.- ZTI 4 Pol'!$A$1:$Y$187</definedName>
    <definedName name="_xlnm.Print_Area" localSheetId="8">'14.9.-SLP HBP17_11 P1'!$A$1:$Y$193</definedName>
    <definedName name="_xlnm.Print_Area" localSheetId="4">'SO 02-2 HBP17_11 Pol'!$A$1:$X$680</definedName>
    <definedName name="_xlnm.Print_Area" localSheetId="9">'SO 02-2 VZT 3 Pol'!$A$1:$Y$86</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lbezcen1">#REF!</definedName>
    <definedName name="polcen2">#REF!</definedName>
    <definedName name="polcen3">#REF!</definedName>
    <definedName name="PoptavkaID">Stavba!$A$1</definedName>
    <definedName name="Poznamka">#REF!</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Stavba!$B$1:$J$37</definedName>
    <definedName name="ZakHead">#REF!</definedName>
    <definedName name="ZakladDPHSni" localSheetId="4">[1]Stavba!$G$23</definedName>
    <definedName name="ZakladDPHSni">Stavba!$G$23</definedName>
    <definedName name="ZakladDPHSniVypocet" localSheetId="1">Stavba!$F$54</definedName>
    <definedName name="ZakladDPHZakl" localSheetId="4">[1]Stavba!$G$25</definedName>
    <definedName name="ZakladDPHZakl">Stavba!$G$25</definedName>
    <definedName name="ZakladDPHZaklVypocet" localSheetId="1">Stavba!$G$54</definedName>
    <definedName name="ZaObjednatele">Stavba!$G$35</definedName>
    <definedName name="Zaokrouhleni">Stavba!#REF!</definedName>
    <definedName name="ZaZhotovitele">Stavba!$D$35</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2" i="19" l="1"/>
  <c r="E570" i="19" s="1"/>
  <c r="E106" i="19" l="1"/>
  <c r="E104" i="19" s="1"/>
  <c r="E108" i="19"/>
  <c r="V107" i="19"/>
  <c r="Q107" i="19"/>
  <c r="O107" i="19"/>
  <c r="K107" i="19"/>
  <c r="I107" i="19"/>
  <c r="G107" i="19"/>
  <c r="M107" i="19" s="1"/>
  <c r="Q147" i="19"/>
  <c r="O147" i="19"/>
  <c r="K147" i="19"/>
  <c r="I147" i="19"/>
  <c r="G147" i="19"/>
  <c r="M147" i="19" s="1"/>
  <c r="G674" i="19"/>
  <c r="M674" i="19" s="1"/>
  <c r="I674" i="19"/>
  <c r="K674" i="19"/>
  <c r="O674" i="19"/>
  <c r="Q674" i="19"/>
  <c r="V674" i="19"/>
  <c r="BA675" i="19"/>
  <c r="G676" i="19"/>
  <c r="M676" i="19" s="1"/>
  <c r="I676" i="19"/>
  <c r="K676" i="19"/>
  <c r="O676" i="19"/>
  <c r="Q676" i="19"/>
  <c r="V676" i="19"/>
  <c r="BA677" i="19"/>
  <c r="G673" i="19" l="1"/>
  <c r="G672" i="19"/>
  <c r="G671" i="19"/>
  <c r="G670" i="19"/>
  <c r="G669" i="19"/>
  <c r="G668" i="19"/>
  <c r="G667" i="19"/>
  <c r="G666" i="19"/>
  <c r="G665" i="19"/>
  <c r="G664" i="19"/>
  <c r="G663" i="19"/>
  <c r="AF30" i="20" l="1"/>
  <c r="G26" i="20"/>
  <c r="G25" i="20"/>
  <c r="BA24" i="20"/>
  <c r="V23" i="20"/>
  <c r="Q23" i="20"/>
  <c r="O23" i="20"/>
  <c r="K23" i="20"/>
  <c r="I23" i="20"/>
  <c r="G23" i="20"/>
  <c r="M23" i="20" s="1"/>
  <c r="V21" i="20"/>
  <c r="Q21" i="20"/>
  <c r="Q16" i="20" s="1"/>
  <c r="O21" i="20"/>
  <c r="K21" i="20"/>
  <c r="I21" i="20"/>
  <c r="G21" i="20"/>
  <c r="M21" i="20" s="1"/>
  <c r="BA20" i="20"/>
  <c r="V19" i="20"/>
  <c r="Q19" i="20"/>
  <c r="O19" i="20"/>
  <c r="K19" i="20"/>
  <c r="I19" i="20"/>
  <c r="G19" i="20"/>
  <c r="M19" i="20" s="1"/>
  <c r="BA18" i="20"/>
  <c r="V17" i="20"/>
  <c r="Q17" i="20"/>
  <c r="O17" i="20"/>
  <c r="K17" i="20"/>
  <c r="I17" i="20"/>
  <c r="G17" i="20"/>
  <c r="M17" i="20" s="1"/>
  <c r="V14" i="20"/>
  <c r="Q14" i="20"/>
  <c r="O14" i="20"/>
  <c r="K14" i="20"/>
  <c r="I14" i="20"/>
  <c r="G14" i="20"/>
  <c r="M14" i="20" s="1"/>
  <c r="BA13" i="20"/>
  <c r="V12" i="20"/>
  <c r="Q12" i="20"/>
  <c r="O12" i="20"/>
  <c r="K12" i="20"/>
  <c r="I12" i="20"/>
  <c r="G12" i="20"/>
  <c r="M12" i="20" s="1"/>
  <c r="BA11" i="20"/>
  <c r="V10" i="20"/>
  <c r="Q10" i="20"/>
  <c r="O10" i="20"/>
  <c r="K10" i="20"/>
  <c r="I10" i="20"/>
  <c r="G10" i="20"/>
  <c r="M10" i="20" s="1"/>
  <c r="BA9" i="20"/>
  <c r="V8" i="20"/>
  <c r="V7" i="20" s="1"/>
  <c r="Q8" i="20"/>
  <c r="O8" i="20"/>
  <c r="K8" i="20"/>
  <c r="I8" i="20"/>
  <c r="I7" i="20" s="1"/>
  <c r="G8" i="20"/>
  <c r="M8" i="20" s="1"/>
  <c r="G7" i="20"/>
  <c r="I19" i="1" s="1"/>
  <c r="V16" i="20" l="1"/>
  <c r="K7" i="20"/>
  <c r="Q7" i="20"/>
  <c r="O7" i="20"/>
  <c r="I16" i="20"/>
  <c r="O16" i="20"/>
  <c r="K16" i="20"/>
  <c r="AE30" i="20"/>
  <c r="G16" i="20"/>
  <c r="M16" i="20"/>
  <c r="M7" i="20"/>
  <c r="J27" i="1"/>
  <c r="E27" i="1"/>
  <c r="F48" i="1"/>
  <c r="F50" i="1"/>
  <c r="AE679" i="19"/>
  <c r="V662" i="19"/>
  <c r="Q662" i="19"/>
  <c r="O662" i="19"/>
  <c r="K662" i="19"/>
  <c r="I662" i="19"/>
  <c r="G662" i="19"/>
  <c r="M662" i="19" s="1"/>
  <c r="V661" i="19"/>
  <c r="Q661" i="19"/>
  <c r="O661" i="19"/>
  <c r="K661" i="19"/>
  <c r="I661" i="19"/>
  <c r="G661" i="19"/>
  <c r="M661" i="19" s="1"/>
  <c r="V660" i="19"/>
  <c r="Q660" i="19"/>
  <c r="O660" i="19"/>
  <c r="K660" i="19"/>
  <c r="I660" i="19"/>
  <c r="G660" i="19"/>
  <c r="M660" i="19" s="1"/>
  <c r="V658" i="19"/>
  <c r="Q658" i="19"/>
  <c r="O658" i="19"/>
  <c r="K658" i="19"/>
  <c r="I658" i="19"/>
  <c r="G658" i="19"/>
  <c r="M658" i="19" s="1"/>
  <c r="V656" i="19"/>
  <c r="Q656" i="19"/>
  <c r="O656" i="19"/>
  <c r="K656" i="19"/>
  <c r="I656" i="19"/>
  <c r="G656" i="19"/>
  <c r="M656" i="19" s="1"/>
  <c r="V655" i="19"/>
  <c r="Q655" i="19"/>
  <c r="O655" i="19"/>
  <c r="K655" i="19"/>
  <c r="I655" i="19"/>
  <c r="G655" i="19"/>
  <c r="M655" i="19" s="1"/>
  <c r="V653" i="19"/>
  <c r="Q653" i="19"/>
  <c r="O653" i="19"/>
  <c r="K653" i="19"/>
  <c r="I653" i="19"/>
  <c r="G653" i="19"/>
  <c r="M653" i="19" s="1"/>
  <c r="V652" i="19"/>
  <c r="Q652" i="19"/>
  <c r="O652" i="19"/>
  <c r="K652" i="19"/>
  <c r="I652" i="19"/>
  <c r="G652" i="19"/>
  <c r="M652" i="19" s="1"/>
  <c r="V649" i="19"/>
  <c r="Q649" i="19"/>
  <c r="O649" i="19"/>
  <c r="K649" i="19"/>
  <c r="I649" i="19"/>
  <c r="G649" i="19"/>
  <c r="M649" i="19" s="1"/>
  <c r="V641" i="19"/>
  <c r="Q641" i="19"/>
  <c r="O641" i="19"/>
  <c r="K641" i="19"/>
  <c r="I641" i="19"/>
  <c r="G641" i="19"/>
  <c r="M641" i="19" s="1"/>
  <c r="V639" i="19"/>
  <c r="Q639" i="19"/>
  <c r="O639" i="19"/>
  <c r="K639" i="19"/>
  <c r="I639" i="19"/>
  <c r="G639" i="19"/>
  <c r="M639" i="19" s="1"/>
  <c r="V634" i="19"/>
  <c r="Q634" i="19"/>
  <c r="O634" i="19"/>
  <c r="K634" i="19"/>
  <c r="I634" i="19"/>
  <c r="G634" i="19"/>
  <c r="V630" i="19"/>
  <c r="Q630" i="19"/>
  <c r="O630" i="19"/>
  <c r="K630" i="19"/>
  <c r="I630" i="19"/>
  <c r="G630" i="19"/>
  <c r="M630" i="19" s="1"/>
  <c r="V628" i="19"/>
  <c r="Q628" i="19"/>
  <c r="O628" i="19"/>
  <c r="K628" i="19"/>
  <c r="I628" i="19"/>
  <c r="G628" i="19"/>
  <c r="M628" i="19" s="1"/>
  <c r="V626" i="19"/>
  <c r="Q626" i="19"/>
  <c r="O626" i="19"/>
  <c r="K626" i="19"/>
  <c r="I626" i="19"/>
  <c r="G626" i="19"/>
  <c r="M626" i="19" s="1"/>
  <c r="V624" i="19"/>
  <c r="Q624" i="19"/>
  <c r="O624" i="19"/>
  <c r="K624" i="19"/>
  <c r="I624" i="19"/>
  <c r="G624" i="19"/>
  <c r="M624" i="19" s="1"/>
  <c r="V616" i="19"/>
  <c r="Q616" i="19"/>
  <c r="O616" i="19"/>
  <c r="K616" i="19"/>
  <c r="I616" i="19"/>
  <c r="G616" i="19"/>
  <c r="M616" i="19" s="1"/>
  <c r="V613" i="19"/>
  <c r="V612" i="19" s="1"/>
  <c r="Q613" i="19"/>
  <c r="Q612" i="19" s="1"/>
  <c r="O613" i="19"/>
  <c r="O612" i="19" s="1"/>
  <c r="K613" i="19"/>
  <c r="K612" i="19" s="1"/>
  <c r="I613" i="19"/>
  <c r="I612" i="19" s="1"/>
  <c r="G613" i="19"/>
  <c r="M613" i="19" s="1"/>
  <c r="M612" i="19" s="1"/>
  <c r="V610" i="19"/>
  <c r="V609" i="19" s="1"/>
  <c r="Q610" i="19"/>
  <c r="Q609" i="19" s="1"/>
  <c r="O610" i="19"/>
  <c r="O609" i="19" s="1"/>
  <c r="K610" i="19"/>
  <c r="K609" i="19" s="1"/>
  <c r="I610" i="19"/>
  <c r="I609" i="19" s="1"/>
  <c r="G610" i="19"/>
  <c r="M610" i="19" s="1"/>
  <c r="M609" i="19" s="1"/>
  <c r="V607" i="19"/>
  <c r="Q607" i="19"/>
  <c r="O607" i="19"/>
  <c r="K607" i="19"/>
  <c r="I607" i="19"/>
  <c r="G607" i="19"/>
  <c r="M607" i="19" s="1"/>
  <c r="V604" i="19"/>
  <c r="Q604" i="19"/>
  <c r="O604" i="19"/>
  <c r="K604" i="19"/>
  <c r="I604" i="19"/>
  <c r="G604" i="19"/>
  <c r="M604" i="19" s="1"/>
  <c r="V600" i="19"/>
  <c r="Q600" i="19"/>
  <c r="O600" i="19"/>
  <c r="K600" i="19"/>
  <c r="I600" i="19"/>
  <c r="G600" i="19"/>
  <c r="M600" i="19" s="1"/>
  <c r="V598" i="19"/>
  <c r="Q598" i="19"/>
  <c r="O598" i="19"/>
  <c r="K598" i="19"/>
  <c r="I598" i="19"/>
  <c r="G598" i="19"/>
  <c r="M598" i="19" s="1"/>
  <c r="V596" i="19"/>
  <c r="Q596" i="19"/>
  <c r="O596" i="19"/>
  <c r="K596" i="19"/>
  <c r="I596" i="19"/>
  <c r="G596" i="19"/>
  <c r="M596" i="19" s="1"/>
  <c r="V593" i="19"/>
  <c r="Q593" i="19"/>
  <c r="O593" i="19"/>
  <c r="K593" i="19"/>
  <c r="I593" i="19"/>
  <c r="G593" i="19"/>
  <c r="M593" i="19" s="1"/>
  <c r="V591" i="19"/>
  <c r="Q591" i="19"/>
  <c r="O591" i="19"/>
  <c r="K591" i="19"/>
  <c r="I591" i="19"/>
  <c r="G591" i="19"/>
  <c r="M591" i="19" s="1"/>
  <c r="V587" i="19"/>
  <c r="Q587" i="19"/>
  <c r="O587" i="19"/>
  <c r="K587" i="19"/>
  <c r="I587" i="19"/>
  <c r="G587" i="19"/>
  <c r="M587" i="19" s="1"/>
  <c r="V583" i="19"/>
  <c r="Q583" i="19"/>
  <c r="O583" i="19"/>
  <c r="K583" i="19"/>
  <c r="I583" i="19"/>
  <c r="G583" i="19"/>
  <c r="M583" i="19" s="1"/>
  <c r="V580" i="19"/>
  <c r="Q580" i="19"/>
  <c r="O580" i="19"/>
  <c r="K580" i="19"/>
  <c r="I580" i="19"/>
  <c r="G580" i="19"/>
  <c r="M580" i="19" s="1"/>
  <c r="V577" i="19"/>
  <c r="Q577" i="19"/>
  <c r="O577" i="19"/>
  <c r="K577" i="19"/>
  <c r="I577" i="19"/>
  <c r="G577" i="19"/>
  <c r="M577" i="19" s="1"/>
  <c r="V576" i="19"/>
  <c r="Q576" i="19"/>
  <c r="O576" i="19"/>
  <c r="K576" i="19"/>
  <c r="I576" i="19"/>
  <c r="G576" i="19"/>
  <c r="V573" i="19"/>
  <c r="Q573" i="19"/>
  <c r="O573" i="19"/>
  <c r="K573" i="19"/>
  <c r="I573" i="19"/>
  <c r="G573" i="19"/>
  <c r="M573" i="19" s="1"/>
  <c r="V570" i="19"/>
  <c r="Q570" i="19"/>
  <c r="O570" i="19"/>
  <c r="K570" i="19"/>
  <c r="I570" i="19"/>
  <c r="G570" i="19"/>
  <c r="M570" i="19" s="1"/>
  <c r="V568" i="19"/>
  <c r="Q568" i="19"/>
  <c r="O568" i="19"/>
  <c r="K568" i="19"/>
  <c r="I568" i="19"/>
  <c r="G568" i="19"/>
  <c r="M568" i="19" s="1"/>
  <c r="V567" i="19"/>
  <c r="Q567" i="19"/>
  <c r="O567" i="19"/>
  <c r="K567" i="19"/>
  <c r="I567" i="19"/>
  <c r="G567" i="19"/>
  <c r="M567" i="19" s="1"/>
  <c r="V566" i="19"/>
  <c r="Q566" i="19"/>
  <c r="O566" i="19"/>
  <c r="K566" i="19"/>
  <c r="I566" i="19"/>
  <c r="G566" i="19"/>
  <c r="M566" i="19" s="1"/>
  <c r="V565" i="19"/>
  <c r="Q565" i="19"/>
  <c r="O565" i="19"/>
  <c r="K565" i="19"/>
  <c r="I565" i="19"/>
  <c r="G565" i="19"/>
  <c r="M565" i="19" s="1"/>
  <c r="V564" i="19"/>
  <c r="Q564" i="19"/>
  <c r="O564" i="19"/>
  <c r="K564" i="19"/>
  <c r="I564" i="19"/>
  <c r="G564" i="19"/>
  <c r="M564" i="19" s="1"/>
  <c r="V563" i="19"/>
  <c r="Q563" i="19"/>
  <c r="O563" i="19"/>
  <c r="K563" i="19"/>
  <c r="I563" i="19"/>
  <c r="G563" i="19"/>
  <c r="M563" i="19" s="1"/>
  <c r="V562" i="19"/>
  <c r="Q562" i="19"/>
  <c r="O562" i="19"/>
  <c r="K562" i="19"/>
  <c r="I562" i="19"/>
  <c r="G562" i="19"/>
  <c r="M562" i="19" s="1"/>
  <c r="V561" i="19"/>
  <c r="Q561" i="19"/>
  <c r="O561" i="19"/>
  <c r="K561" i="19"/>
  <c r="I561" i="19"/>
  <c r="G561" i="19"/>
  <c r="M561" i="19" s="1"/>
  <c r="V560" i="19"/>
  <c r="Q560" i="19"/>
  <c r="O560" i="19"/>
  <c r="K560" i="19"/>
  <c r="I560" i="19"/>
  <c r="G560" i="19"/>
  <c r="M560" i="19" s="1"/>
  <c r="V559" i="19"/>
  <c r="Q559" i="19"/>
  <c r="O559" i="19"/>
  <c r="K559" i="19"/>
  <c r="I559" i="19"/>
  <c r="G559" i="19"/>
  <c r="M559" i="19" s="1"/>
  <c r="V558" i="19"/>
  <c r="Q558" i="19"/>
  <c r="O558" i="19"/>
  <c r="K558" i="19"/>
  <c r="I558" i="19"/>
  <c r="G558" i="19"/>
  <c r="M558" i="19" s="1"/>
  <c r="V557" i="19"/>
  <c r="Q557" i="19"/>
  <c r="O557" i="19"/>
  <c r="K557" i="19"/>
  <c r="I557" i="19"/>
  <c r="G557" i="19"/>
  <c r="M557" i="19" s="1"/>
  <c r="V554" i="19"/>
  <c r="V553" i="19" s="1"/>
  <c r="Q554" i="19"/>
  <c r="Q553" i="19" s="1"/>
  <c r="O554" i="19"/>
  <c r="O553" i="19" s="1"/>
  <c r="K554" i="19"/>
  <c r="K553" i="19" s="1"/>
  <c r="I554" i="19"/>
  <c r="I553" i="19" s="1"/>
  <c r="G554" i="19"/>
  <c r="M554" i="19" s="1"/>
  <c r="M553" i="19" s="1"/>
  <c r="V551" i="19"/>
  <c r="Q551" i="19"/>
  <c r="O551" i="19"/>
  <c r="K551" i="19"/>
  <c r="I551" i="19"/>
  <c r="G551" i="19"/>
  <c r="M551" i="19" s="1"/>
  <c r="V549" i="19"/>
  <c r="Q549" i="19"/>
  <c r="O549" i="19"/>
  <c r="K549" i="19"/>
  <c r="I549" i="19"/>
  <c r="G549" i="19"/>
  <c r="M549" i="19" s="1"/>
  <c r="V546" i="19"/>
  <c r="Q546" i="19"/>
  <c r="O546" i="19"/>
  <c r="K546" i="19"/>
  <c r="I546" i="19"/>
  <c r="G546" i="19"/>
  <c r="M546" i="19" s="1"/>
  <c r="V544" i="19"/>
  <c r="Q544" i="19"/>
  <c r="O544" i="19"/>
  <c r="K544" i="19"/>
  <c r="I544" i="19"/>
  <c r="G544" i="19"/>
  <c r="M544" i="19" s="1"/>
  <c r="V542" i="19"/>
  <c r="Q542" i="19"/>
  <c r="O542" i="19"/>
  <c r="K542" i="19"/>
  <c r="I542" i="19"/>
  <c r="G542" i="19"/>
  <c r="M542" i="19" s="1"/>
  <c r="V541" i="19"/>
  <c r="Q541" i="19"/>
  <c r="O541" i="19"/>
  <c r="K541" i="19"/>
  <c r="I541" i="19"/>
  <c r="G541" i="19"/>
  <c r="M541" i="19" s="1"/>
  <c r="V540" i="19"/>
  <c r="Q540" i="19"/>
  <c r="O540" i="19"/>
  <c r="K540" i="19"/>
  <c r="I540" i="19"/>
  <c r="G540" i="19"/>
  <c r="M540" i="19" s="1"/>
  <c r="V539" i="19"/>
  <c r="Q539" i="19"/>
  <c r="O539" i="19"/>
  <c r="K539" i="19"/>
  <c r="I539" i="19"/>
  <c r="G539" i="19"/>
  <c r="M539" i="19" s="1"/>
  <c r="V538" i="19"/>
  <c r="Q538" i="19"/>
  <c r="O538" i="19"/>
  <c r="K538" i="19"/>
  <c r="I538" i="19"/>
  <c r="G538" i="19"/>
  <c r="M538" i="19" s="1"/>
  <c r="V537" i="19"/>
  <c r="Q537" i="19"/>
  <c r="O537" i="19"/>
  <c r="K537" i="19"/>
  <c r="I537" i="19"/>
  <c r="G537" i="19"/>
  <c r="M537" i="19" s="1"/>
  <c r="V536" i="19"/>
  <c r="Q536" i="19"/>
  <c r="O536" i="19"/>
  <c r="K536" i="19"/>
  <c r="I536" i="19"/>
  <c r="G536" i="19"/>
  <c r="M536" i="19" s="1"/>
  <c r="V533" i="19"/>
  <c r="Q533" i="19"/>
  <c r="O533" i="19"/>
  <c r="K533" i="19"/>
  <c r="I533" i="19"/>
  <c r="G533" i="19"/>
  <c r="M533" i="19" s="1"/>
  <c r="V532" i="19"/>
  <c r="Q532" i="19"/>
  <c r="O532" i="19"/>
  <c r="K532" i="19"/>
  <c r="I532" i="19"/>
  <c r="G532" i="19"/>
  <c r="M532" i="19" s="1"/>
  <c r="V531" i="19"/>
  <c r="Q531" i="19"/>
  <c r="O531" i="19"/>
  <c r="K531" i="19"/>
  <c r="I531" i="19"/>
  <c r="G531" i="19"/>
  <c r="M531" i="19" s="1"/>
  <c r="V530" i="19"/>
  <c r="Q530" i="19"/>
  <c r="O530" i="19"/>
  <c r="K530" i="19"/>
  <c r="I530" i="19"/>
  <c r="G530" i="19"/>
  <c r="M530" i="19" s="1"/>
  <c r="V527" i="19"/>
  <c r="Q527" i="19"/>
  <c r="O527" i="19"/>
  <c r="K527" i="19"/>
  <c r="I527" i="19"/>
  <c r="G527" i="19"/>
  <c r="M527" i="19" s="1"/>
  <c r="V526" i="19"/>
  <c r="Q526" i="19"/>
  <c r="O526" i="19"/>
  <c r="K526" i="19"/>
  <c r="I526" i="19"/>
  <c r="G526" i="19"/>
  <c r="M526" i="19" s="1"/>
  <c r="V525" i="19"/>
  <c r="Q525" i="19"/>
  <c r="O525" i="19"/>
  <c r="K525" i="19"/>
  <c r="I525" i="19"/>
  <c r="G525" i="19"/>
  <c r="M525" i="19" s="1"/>
  <c r="V523" i="19"/>
  <c r="Q523" i="19"/>
  <c r="O523" i="19"/>
  <c r="K523" i="19"/>
  <c r="I523" i="19"/>
  <c r="G523" i="19"/>
  <c r="M523" i="19" s="1"/>
  <c r="V522" i="19"/>
  <c r="Q522" i="19"/>
  <c r="O522" i="19"/>
  <c r="K522" i="19"/>
  <c r="I522" i="19"/>
  <c r="G522" i="19"/>
  <c r="V518" i="19"/>
  <c r="V517" i="19" s="1"/>
  <c r="Q518" i="19"/>
  <c r="Q517" i="19" s="1"/>
  <c r="O518" i="19"/>
  <c r="O517" i="19" s="1"/>
  <c r="K518" i="19"/>
  <c r="K517" i="19" s="1"/>
  <c r="I518" i="19"/>
  <c r="I517" i="19" s="1"/>
  <c r="G518" i="19"/>
  <c r="M518" i="19" s="1"/>
  <c r="M517" i="19" s="1"/>
  <c r="V515" i="19"/>
  <c r="Q515" i="19"/>
  <c r="O515" i="19"/>
  <c r="K515" i="19"/>
  <c r="I515" i="19"/>
  <c r="G515" i="19"/>
  <c r="M515" i="19" s="1"/>
  <c r="V512" i="19"/>
  <c r="Q512" i="19"/>
  <c r="O512" i="19"/>
  <c r="K512" i="19"/>
  <c r="I512" i="19"/>
  <c r="G512" i="19"/>
  <c r="M512" i="19" s="1"/>
  <c r="V509" i="19"/>
  <c r="Q509" i="19"/>
  <c r="O509" i="19"/>
  <c r="K509" i="19"/>
  <c r="I509" i="19"/>
  <c r="G509" i="19"/>
  <c r="M509" i="19" s="1"/>
  <c r="BA507" i="19"/>
  <c r="V506" i="19"/>
  <c r="Q506" i="19"/>
  <c r="O506" i="19"/>
  <c r="K506" i="19"/>
  <c r="I506" i="19"/>
  <c r="G506" i="19"/>
  <c r="M506" i="19" s="1"/>
  <c r="V505" i="19"/>
  <c r="Q505" i="19"/>
  <c r="O505" i="19"/>
  <c r="K505" i="19"/>
  <c r="I505" i="19"/>
  <c r="G505" i="19"/>
  <c r="M505" i="19" s="1"/>
  <c r="V504" i="19"/>
  <c r="Q504" i="19"/>
  <c r="O504" i="19"/>
  <c r="K504" i="19"/>
  <c r="I504" i="19"/>
  <c r="G504" i="19"/>
  <c r="M504" i="19" s="1"/>
  <c r="V499" i="19"/>
  <c r="Q499" i="19"/>
  <c r="O499" i="19"/>
  <c r="K499" i="19"/>
  <c r="I499" i="19"/>
  <c r="G499" i="19"/>
  <c r="M499" i="19" s="1"/>
  <c r="V497" i="19"/>
  <c r="Q497" i="19"/>
  <c r="O497" i="19"/>
  <c r="K497" i="19"/>
  <c r="I497" i="19"/>
  <c r="G497" i="19"/>
  <c r="M497" i="19" s="1"/>
  <c r="V495" i="19"/>
  <c r="Q495" i="19"/>
  <c r="O495" i="19"/>
  <c r="K495" i="19"/>
  <c r="I495" i="19"/>
  <c r="G495" i="19"/>
  <c r="M495" i="19" s="1"/>
  <c r="V493" i="19"/>
  <c r="Q493" i="19"/>
  <c r="O493" i="19"/>
  <c r="K493" i="19"/>
  <c r="I493" i="19"/>
  <c r="G493" i="19"/>
  <c r="M493" i="19" s="1"/>
  <c r="V491" i="19"/>
  <c r="Q491" i="19"/>
  <c r="O491" i="19"/>
  <c r="K491" i="19"/>
  <c r="I491" i="19"/>
  <c r="G491" i="19"/>
  <c r="M491" i="19" s="1"/>
  <c r="V490" i="19"/>
  <c r="V489" i="19"/>
  <c r="V485" i="19"/>
  <c r="Q485" i="19"/>
  <c r="O485" i="19"/>
  <c r="K485" i="19"/>
  <c r="I485" i="19"/>
  <c r="G485" i="19"/>
  <c r="M485" i="19" s="1"/>
  <c r="V482" i="19"/>
  <c r="Q482" i="19"/>
  <c r="O482" i="19"/>
  <c r="K482" i="19"/>
  <c r="I482" i="19"/>
  <c r="G482" i="19"/>
  <c r="M482" i="19" s="1"/>
  <c r="V479" i="19"/>
  <c r="Q479" i="19"/>
  <c r="O479" i="19"/>
  <c r="K479" i="19"/>
  <c r="I479" i="19"/>
  <c r="G479" i="19"/>
  <c r="M479" i="19" s="1"/>
  <c r="V477" i="19"/>
  <c r="Q477" i="19"/>
  <c r="O477" i="19"/>
  <c r="K477" i="19"/>
  <c r="I477" i="19"/>
  <c r="G477" i="19"/>
  <c r="M477" i="19" s="1"/>
  <c r="V475" i="19"/>
  <c r="Q475" i="19"/>
  <c r="O475" i="19"/>
  <c r="K475" i="19"/>
  <c r="I475" i="19"/>
  <c r="G475" i="19"/>
  <c r="M475" i="19" s="1"/>
  <c r="V473" i="19"/>
  <c r="Q473" i="19"/>
  <c r="O473" i="19"/>
  <c r="K473" i="19"/>
  <c r="I473" i="19"/>
  <c r="G473" i="19"/>
  <c r="M473" i="19" s="1"/>
  <c r="V471" i="19"/>
  <c r="Q471" i="19"/>
  <c r="O471" i="19"/>
  <c r="K471" i="19"/>
  <c r="I471" i="19"/>
  <c r="G471" i="19"/>
  <c r="M471" i="19" s="1"/>
  <c r="V466" i="19"/>
  <c r="Q466" i="19"/>
  <c r="O466" i="19"/>
  <c r="K466" i="19"/>
  <c r="I466" i="19"/>
  <c r="G466" i="19"/>
  <c r="M466" i="19" s="1"/>
  <c r="V464" i="19"/>
  <c r="Q464" i="19"/>
  <c r="O464" i="19"/>
  <c r="K464" i="19"/>
  <c r="I464" i="19"/>
  <c r="G464" i="19"/>
  <c r="M464" i="19" s="1"/>
  <c r="V462" i="19"/>
  <c r="Q462" i="19"/>
  <c r="O462" i="19"/>
  <c r="K462" i="19"/>
  <c r="I462" i="19"/>
  <c r="G462" i="19"/>
  <c r="M462" i="19" s="1"/>
  <c r="V459" i="19"/>
  <c r="Q459" i="19"/>
  <c r="O459" i="19"/>
  <c r="K459" i="19"/>
  <c r="I459" i="19"/>
  <c r="G459" i="19"/>
  <c r="M459" i="19" s="1"/>
  <c r="V456" i="19"/>
  <c r="Q456" i="19"/>
  <c r="O456" i="19"/>
  <c r="K456" i="19"/>
  <c r="I456" i="19"/>
  <c r="G456" i="19"/>
  <c r="M456" i="19" s="1"/>
  <c r="V454" i="19"/>
  <c r="Q454" i="19"/>
  <c r="O454" i="19"/>
  <c r="K454" i="19"/>
  <c r="I454" i="19"/>
  <c r="G454" i="19"/>
  <c r="M454" i="19" s="1"/>
  <c r="V452" i="19"/>
  <c r="Q452" i="19"/>
  <c r="O452" i="19"/>
  <c r="K452" i="19"/>
  <c r="I452" i="19"/>
  <c r="G452" i="19"/>
  <c r="M452" i="19" s="1"/>
  <c r="V447" i="19"/>
  <c r="Q447" i="19"/>
  <c r="O447" i="19"/>
  <c r="K447" i="19"/>
  <c r="I447" i="19"/>
  <c r="G447" i="19"/>
  <c r="M447" i="19" s="1"/>
  <c r="V445" i="19"/>
  <c r="Q445" i="19"/>
  <c r="O445" i="19"/>
  <c r="K445" i="19"/>
  <c r="I445" i="19"/>
  <c r="G445" i="19"/>
  <c r="M445" i="19" s="1"/>
  <c r="V443" i="19"/>
  <c r="Q443" i="19"/>
  <c r="O443" i="19"/>
  <c r="K443" i="19"/>
  <c r="I443" i="19"/>
  <c r="G443" i="19"/>
  <c r="M443" i="19" s="1"/>
  <c r="V439" i="19"/>
  <c r="Q439" i="19"/>
  <c r="O439" i="19"/>
  <c r="K439" i="19"/>
  <c r="I439" i="19"/>
  <c r="G439" i="19"/>
  <c r="M439" i="19" s="1"/>
  <c r="V436" i="19"/>
  <c r="Q436" i="19"/>
  <c r="O436" i="19"/>
  <c r="K436" i="19"/>
  <c r="I436" i="19"/>
  <c r="G436" i="19"/>
  <c r="M436" i="19" s="1"/>
  <c r="V433" i="19"/>
  <c r="Q433" i="19"/>
  <c r="O433" i="19"/>
  <c r="K433" i="19"/>
  <c r="I433" i="19"/>
  <c r="G433" i="19"/>
  <c r="M433" i="19" s="1"/>
  <c r="V430" i="19"/>
  <c r="Q430" i="19"/>
  <c r="O430" i="19"/>
  <c r="K430" i="19"/>
  <c r="I430" i="19"/>
  <c r="G430" i="19"/>
  <c r="M430" i="19" s="1"/>
  <c r="V428" i="19"/>
  <c r="Q428" i="19"/>
  <c r="O428" i="19"/>
  <c r="K428" i="19"/>
  <c r="I428" i="19"/>
  <c r="G428" i="19"/>
  <c r="M428" i="19" s="1"/>
  <c r="V425" i="19"/>
  <c r="Q425" i="19"/>
  <c r="O425" i="19"/>
  <c r="K425" i="19"/>
  <c r="I425" i="19"/>
  <c r="G425" i="19"/>
  <c r="M425" i="19" s="1"/>
  <c r="V422" i="19"/>
  <c r="Q422" i="19"/>
  <c r="O422" i="19"/>
  <c r="K422" i="19"/>
  <c r="I422" i="19"/>
  <c r="G422" i="19"/>
  <c r="M422" i="19" s="1"/>
  <c r="V419" i="19"/>
  <c r="Q419" i="19"/>
  <c r="O419" i="19"/>
  <c r="K419" i="19"/>
  <c r="I419" i="19"/>
  <c r="G419" i="19"/>
  <c r="M419" i="19" s="1"/>
  <c r="V417" i="19"/>
  <c r="Q417" i="19"/>
  <c r="O417" i="19"/>
  <c r="K417" i="19"/>
  <c r="I417" i="19"/>
  <c r="G417" i="19"/>
  <c r="M417" i="19" s="1"/>
  <c r="BA415" i="19"/>
  <c r="V414" i="19"/>
  <c r="V413" i="19" s="1"/>
  <c r="Q414" i="19"/>
  <c r="Q413" i="19" s="1"/>
  <c r="O414" i="19"/>
  <c r="O413" i="19" s="1"/>
  <c r="K414" i="19"/>
  <c r="K413" i="19" s="1"/>
  <c r="I414" i="19"/>
  <c r="I413" i="19" s="1"/>
  <c r="G414" i="19"/>
  <c r="M414" i="19" s="1"/>
  <c r="M413" i="19" s="1"/>
  <c r="V412" i="19"/>
  <c r="V411" i="19" s="1"/>
  <c r="Q412" i="19"/>
  <c r="Q411" i="19" s="1"/>
  <c r="O412" i="19"/>
  <c r="O411" i="19" s="1"/>
  <c r="K412" i="19"/>
  <c r="K411" i="19" s="1"/>
  <c r="I412" i="19"/>
  <c r="I411" i="19" s="1"/>
  <c r="G412" i="19"/>
  <c r="M412" i="19" s="1"/>
  <c r="M411" i="19" s="1"/>
  <c r="V409" i="19"/>
  <c r="Q409" i="19"/>
  <c r="O409" i="19"/>
  <c r="K409" i="19"/>
  <c r="I409" i="19"/>
  <c r="G409" i="19"/>
  <c r="M409" i="19" s="1"/>
  <c r="V406" i="19"/>
  <c r="Q406" i="19"/>
  <c r="O406" i="19"/>
  <c r="K406" i="19"/>
  <c r="I406" i="19"/>
  <c r="G406" i="19"/>
  <c r="M406" i="19" s="1"/>
  <c r="V402" i="19"/>
  <c r="Q402" i="19"/>
  <c r="O402" i="19"/>
  <c r="K402" i="19"/>
  <c r="I402" i="19"/>
  <c r="G402" i="19"/>
  <c r="M402" i="19" s="1"/>
  <c r="V399" i="19"/>
  <c r="Q399" i="19"/>
  <c r="O399" i="19"/>
  <c r="K399" i="19"/>
  <c r="I399" i="19"/>
  <c r="G399" i="19"/>
  <c r="M399" i="19" s="1"/>
  <c r="V396" i="19"/>
  <c r="Q396" i="19"/>
  <c r="O396" i="19"/>
  <c r="K396" i="19"/>
  <c r="I396" i="19"/>
  <c r="G396" i="19"/>
  <c r="M396" i="19" s="1"/>
  <c r="V393" i="19"/>
  <c r="Q393" i="19"/>
  <c r="O393" i="19"/>
  <c r="K393" i="19"/>
  <c r="I393" i="19"/>
  <c r="G393" i="19"/>
  <c r="M393" i="19" s="1"/>
  <c r="V390" i="19"/>
  <c r="Q390" i="19"/>
  <c r="O390" i="19"/>
  <c r="K390" i="19"/>
  <c r="I390" i="19"/>
  <c r="G390" i="19"/>
  <c r="M390" i="19" s="1"/>
  <c r="V386" i="19"/>
  <c r="Q386" i="19"/>
  <c r="O386" i="19"/>
  <c r="K386" i="19"/>
  <c r="I386" i="19"/>
  <c r="G386" i="19"/>
  <c r="M386" i="19" s="1"/>
  <c r="V384" i="19"/>
  <c r="Q384" i="19"/>
  <c r="O384" i="19"/>
  <c r="K384" i="19"/>
  <c r="I384" i="19"/>
  <c r="G384" i="19"/>
  <c r="M384" i="19" s="1"/>
  <c r="V382" i="19"/>
  <c r="Q382" i="19"/>
  <c r="O382" i="19"/>
  <c r="K382" i="19"/>
  <c r="I382" i="19"/>
  <c r="G382" i="19"/>
  <c r="BA380" i="19"/>
  <c r="V379" i="19"/>
  <c r="Q379" i="19"/>
  <c r="O379" i="19"/>
  <c r="K379" i="19"/>
  <c r="I379" i="19"/>
  <c r="G379" i="19"/>
  <c r="M379" i="19" s="1"/>
  <c r="BA375" i="19"/>
  <c r="V374" i="19"/>
  <c r="Q374" i="19"/>
  <c r="O374" i="19"/>
  <c r="K374" i="19"/>
  <c r="I374" i="19"/>
  <c r="G374" i="19"/>
  <c r="M374" i="19" s="1"/>
  <c r="V372" i="19"/>
  <c r="Q372" i="19"/>
  <c r="O372" i="19"/>
  <c r="K372" i="19"/>
  <c r="I372" i="19"/>
  <c r="G372" i="19"/>
  <c r="M372" i="19" s="1"/>
  <c r="V370" i="19"/>
  <c r="Q370" i="19"/>
  <c r="O370" i="19"/>
  <c r="K370" i="19"/>
  <c r="I370" i="19"/>
  <c r="G370" i="19"/>
  <c r="M370" i="19" s="1"/>
  <c r="V367" i="19"/>
  <c r="Q367" i="19"/>
  <c r="O367" i="19"/>
  <c r="K367" i="19"/>
  <c r="I367" i="19"/>
  <c r="G367" i="19"/>
  <c r="M367" i="19" s="1"/>
  <c r="V363" i="19"/>
  <c r="Q363" i="19"/>
  <c r="O363" i="19"/>
  <c r="K363" i="19"/>
  <c r="I363" i="19"/>
  <c r="G363" i="19"/>
  <c r="M363" i="19" s="1"/>
  <c r="V360" i="19"/>
  <c r="Q360" i="19"/>
  <c r="O360" i="19"/>
  <c r="K360" i="19"/>
  <c r="I360" i="19"/>
  <c r="G360" i="19"/>
  <c r="M360" i="19" s="1"/>
  <c r="V358" i="19"/>
  <c r="Q358" i="19"/>
  <c r="O358" i="19"/>
  <c r="K358" i="19"/>
  <c r="I358" i="19"/>
  <c r="G358" i="19"/>
  <c r="M358" i="19" s="1"/>
  <c r="V356" i="19"/>
  <c r="Q356" i="19"/>
  <c r="O356" i="19"/>
  <c r="K356" i="19"/>
  <c r="I356" i="19"/>
  <c r="G356" i="19"/>
  <c r="M356" i="19" s="1"/>
  <c r="V354" i="19"/>
  <c r="Q354" i="19"/>
  <c r="O354" i="19"/>
  <c r="K354" i="19"/>
  <c r="I354" i="19"/>
  <c r="G354" i="19"/>
  <c r="M354" i="19" s="1"/>
  <c r="V350" i="19"/>
  <c r="Q350" i="19"/>
  <c r="O350" i="19"/>
  <c r="K350" i="19"/>
  <c r="I350" i="19"/>
  <c r="G350" i="19"/>
  <c r="M350" i="19" s="1"/>
  <c r="V348" i="19"/>
  <c r="Q348" i="19"/>
  <c r="O348" i="19"/>
  <c r="K348" i="19"/>
  <c r="I348" i="19"/>
  <c r="G348" i="19"/>
  <c r="M348" i="19" s="1"/>
  <c r="V345" i="19"/>
  <c r="Q345" i="19"/>
  <c r="O345" i="19"/>
  <c r="K345" i="19"/>
  <c r="I345" i="19"/>
  <c r="G345" i="19"/>
  <c r="M345" i="19" s="1"/>
  <c r="V338" i="19"/>
  <c r="Q338" i="19"/>
  <c r="O338" i="19"/>
  <c r="K338" i="19"/>
  <c r="I338" i="19"/>
  <c r="G338" i="19"/>
  <c r="M338" i="19" s="1"/>
  <c r="V333" i="19"/>
  <c r="V332" i="19" s="1"/>
  <c r="Q333" i="19"/>
  <c r="Q332" i="19" s="1"/>
  <c r="O333" i="19"/>
  <c r="O332" i="19" s="1"/>
  <c r="K333" i="19"/>
  <c r="K332" i="19" s="1"/>
  <c r="I333" i="19"/>
  <c r="I332" i="19" s="1"/>
  <c r="G333" i="19"/>
  <c r="M333" i="19" s="1"/>
  <c r="M332" i="19" s="1"/>
  <c r="BA330" i="19"/>
  <c r="V329" i="19"/>
  <c r="V328" i="19" s="1"/>
  <c r="Q329" i="19"/>
  <c r="Q328" i="19" s="1"/>
  <c r="O329" i="19"/>
  <c r="O328" i="19" s="1"/>
  <c r="K329" i="19"/>
  <c r="K328" i="19" s="1"/>
  <c r="I329" i="19"/>
  <c r="I328" i="19" s="1"/>
  <c r="G329" i="19"/>
  <c r="M329" i="19" s="1"/>
  <c r="M328" i="19" s="1"/>
  <c r="V326" i="19"/>
  <c r="Q326" i="19"/>
  <c r="O326" i="19"/>
  <c r="K326" i="19"/>
  <c r="I326" i="19"/>
  <c r="G326" i="19"/>
  <c r="M326" i="19" s="1"/>
  <c r="V323" i="19"/>
  <c r="Q323" i="19"/>
  <c r="O323" i="19"/>
  <c r="K323" i="19"/>
  <c r="I323" i="19"/>
  <c r="G323" i="19"/>
  <c r="M323" i="19" s="1"/>
  <c r="V320" i="19"/>
  <c r="Q320" i="19"/>
  <c r="O320" i="19"/>
  <c r="K320" i="19"/>
  <c r="I320" i="19"/>
  <c r="G320" i="19"/>
  <c r="M320" i="19" s="1"/>
  <c r="V316" i="19"/>
  <c r="Q316" i="19"/>
  <c r="O316" i="19"/>
  <c r="K316" i="19"/>
  <c r="I316" i="19"/>
  <c r="G316" i="19"/>
  <c r="V313" i="19"/>
  <c r="Q313" i="19"/>
  <c r="O313" i="19"/>
  <c r="K313" i="19"/>
  <c r="I313" i="19"/>
  <c r="G313" i="19"/>
  <c r="M313" i="19" s="1"/>
  <c r="V306" i="19"/>
  <c r="Q306" i="19"/>
  <c r="O306" i="19"/>
  <c r="K306" i="19"/>
  <c r="I306" i="19"/>
  <c r="G306" i="19"/>
  <c r="M306" i="19" s="1"/>
  <c r="V299" i="19"/>
  <c r="Q299" i="19"/>
  <c r="O299" i="19"/>
  <c r="K299" i="19"/>
  <c r="I299" i="19"/>
  <c r="G299" i="19"/>
  <c r="M299" i="19" s="1"/>
  <c r="V294" i="19"/>
  <c r="Q294" i="19"/>
  <c r="O294" i="19"/>
  <c r="K294" i="19"/>
  <c r="I294" i="19"/>
  <c r="G294" i="19"/>
  <c r="M294" i="19" s="1"/>
  <c r="V292" i="19"/>
  <c r="Q292" i="19"/>
  <c r="O292" i="19"/>
  <c r="K292" i="19"/>
  <c r="I292" i="19"/>
  <c r="G292" i="19"/>
  <c r="M292" i="19" s="1"/>
  <c r="V287" i="19"/>
  <c r="Q287" i="19"/>
  <c r="O287" i="19"/>
  <c r="K287" i="19"/>
  <c r="I287" i="19"/>
  <c r="G287" i="19"/>
  <c r="M287" i="19" s="1"/>
  <c r="V281" i="19"/>
  <c r="Q281" i="19"/>
  <c r="O281" i="19"/>
  <c r="K281" i="19"/>
  <c r="I281" i="19"/>
  <c r="G281" i="19"/>
  <c r="M281" i="19" s="1"/>
  <c r="V278" i="19"/>
  <c r="Q278" i="19"/>
  <c r="O278" i="19"/>
  <c r="K278" i="19"/>
  <c r="I278" i="19"/>
  <c r="G278" i="19"/>
  <c r="M278" i="19" s="1"/>
  <c r="V270" i="19"/>
  <c r="Q270" i="19"/>
  <c r="O270" i="19"/>
  <c r="K270" i="19"/>
  <c r="I270" i="19"/>
  <c r="G270" i="19"/>
  <c r="M270" i="19" s="1"/>
  <c r="V262" i="19"/>
  <c r="Q262" i="19"/>
  <c r="O262" i="19"/>
  <c r="K262" i="19"/>
  <c r="I262" i="19"/>
  <c r="G262" i="19"/>
  <c r="M262" i="19" s="1"/>
  <c r="V260" i="19"/>
  <c r="Q260" i="19"/>
  <c r="O260" i="19"/>
  <c r="K260" i="19"/>
  <c r="I260" i="19"/>
  <c r="G260" i="19"/>
  <c r="M260" i="19" s="1"/>
  <c r="V257" i="19"/>
  <c r="Q257" i="19"/>
  <c r="O257" i="19"/>
  <c r="K257" i="19"/>
  <c r="I257" i="19"/>
  <c r="G257" i="19"/>
  <c r="M257" i="19" s="1"/>
  <c r="BA252" i="19"/>
  <c r="V251" i="19"/>
  <c r="Q251" i="19"/>
  <c r="O251" i="19"/>
  <c r="K251" i="19"/>
  <c r="I251" i="19"/>
  <c r="G251" i="19"/>
  <c r="M251" i="19" s="1"/>
  <c r="BA244" i="19"/>
  <c r="V243" i="19"/>
  <c r="Q243" i="19"/>
  <c r="O243" i="19"/>
  <c r="K243" i="19"/>
  <c r="I243" i="19"/>
  <c r="G243" i="19"/>
  <c r="M243" i="19" s="1"/>
  <c r="V241" i="19"/>
  <c r="Q241" i="19"/>
  <c r="O241" i="19"/>
  <c r="K241" i="19"/>
  <c r="I241" i="19"/>
  <c r="G241" i="19"/>
  <c r="M241" i="19" s="1"/>
  <c r="V239" i="19"/>
  <c r="Q239" i="19"/>
  <c r="O239" i="19"/>
  <c r="K239" i="19"/>
  <c r="I239" i="19"/>
  <c r="G239" i="19"/>
  <c r="M239" i="19" s="1"/>
  <c r="BA234" i="19"/>
  <c r="V233" i="19"/>
  <c r="Q233" i="19"/>
  <c r="O233" i="19"/>
  <c r="K233" i="19"/>
  <c r="I233" i="19"/>
  <c r="G233" i="19"/>
  <c r="M233" i="19" s="1"/>
  <c r="V229" i="19"/>
  <c r="Q229" i="19"/>
  <c r="O229" i="19"/>
  <c r="K229" i="19"/>
  <c r="I229" i="19"/>
  <c r="G229" i="19"/>
  <c r="M229" i="19" s="1"/>
  <c r="BA208" i="19"/>
  <c r="V207" i="19"/>
  <c r="Q207" i="19"/>
  <c r="O207" i="19"/>
  <c r="K207" i="19"/>
  <c r="I207" i="19"/>
  <c r="G207" i="19"/>
  <c r="M207" i="19" s="1"/>
  <c r="BA205" i="19"/>
  <c r="V204" i="19"/>
  <c r="Q204" i="19"/>
  <c r="O204" i="19"/>
  <c r="K204" i="19"/>
  <c r="I204" i="19"/>
  <c r="G204" i="19"/>
  <c r="M204" i="19" s="1"/>
  <c r="BA201" i="19"/>
  <c r="V200" i="19"/>
  <c r="Q200" i="19"/>
  <c r="O200" i="19"/>
  <c r="K200" i="19"/>
  <c r="I200" i="19"/>
  <c r="G200" i="19"/>
  <c r="M200" i="19" s="1"/>
  <c r="V198" i="19"/>
  <c r="Q198" i="19"/>
  <c r="O198" i="19"/>
  <c r="K198" i="19"/>
  <c r="I198" i="19"/>
  <c r="G198" i="19"/>
  <c r="M198" i="19" s="1"/>
  <c r="BA196" i="19"/>
  <c r="V195" i="19"/>
  <c r="Q195" i="19"/>
  <c r="O195" i="19"/>
  <c r="K195" i="19"/>
  <c r="I195" i="19"/>
  <c r="G195" i="19"/>
  <c r="M195" i="19" s="1"/>
  <c r="BA191" i="19"/>
  <c r="V190" i="19"/>
  <c r="Q190" i="19"/>
  <c r="O190" i="19"/>
  <c r="K190" i="19"/>
  <c r="I190" i="19"/>
  <c r="G190" i="19"/>
  <c r="M190" i="19" s="1"/>
  <c r="V185" i="19"/>
  <c r="Q185" i="19"/>
  <c r="O185" i="19"/>
  <c r="K185" i="19"/>
  <c r="I185" i="19"/>
  <c r="G185" i="19"/>
  <c r="M185" i="19" s="1"/>
  <c r="V182" i="19"/>
  <c r="Q182" i="19"/>
  <c r="O182" i="19"/>
  <c r="K182" i="19"/>
  <c r="I182" i="19"/>
  <c r="G182" i="19"/>
  <c r="M182" i="19" s="1"/>
  <c r="V178" i="19"/>
  <c r="Q178" i="19"/>
  <c r="O178" i="19"/>
  <c r="K178" i="19"/>
  <c r="I178" i="19"/>
  <c r="G178" i="19"/>
  <c r="M178" i="19" s="1"/>
  <c r="V175" i="19"/>
  <c r="Q175" i="19"/>
  <c r="O175" i="19"/>
  <c r="K175" i="19"/>
  <c r="I175" i="19"/>
  <c r="G175" i="19"/>
  <c r="M175" i="19" s="1"/>
  <c r="V172" i="19"/>
  <c r="Q172" i="19"/>
  <c r="O172" i="19"/>
  <c r="K172" i="19"/>
  <c r="I172" i="19"/>
  <c r="G172" i="19"/>
  <c r="M172" i="19" s="1"/>
  <c r="V170" i="19"/>
  <c r="Q170" i="19"/>
  <c r="O170" i="19"/>
  <c r="K170" i="19"/>
  <c r="I170" i="19"/>
  <c r="G170" i="19"/>
  <c r="M170" i="19" s="1"/>
  <c r="V166" i="19"/>
  <c r="Q166" i="19"/>
  <c r="O166" i="19"/>
  <c r="K166" i="19"/>
  <c r="I166" i="19"/>
  <c r="G166" i="19"/>
  <c r="M166" i="19" s="1"/>
  <c r="V163" i="19"/>
  <c r="Q163" i="19"/>
  <c r="O163" i="19"/>
  <c r="K163" i="19"/>
  <c r="I163" i="19"/>
  <c r="G163" i="19"/>
  <c r="M163" i="19" s="1"/>
  <c r="V161" i="19"/>
  <c r="Q161" i="19"/>
  <c r="O161" i="19"/>
  <c r="K161" i="19"/>
  <c r="I161" i="19"/>
  <c r="G161" i="19"/>
  <c r="M161" i="19" s="1"/>
  <c r="V156" i="19"/>
  <c r="Q156" i="19"/>
  <c r="O156" i="19"/>
  <c r="K156" i="19"/>
  <c r="I156" i="19"/>
  <c r="G156" i="19"/>
  <c r="M156" i="19" s="1"/>
  <c r="V151" i="19"/>
  <c r="Q151" i="19"/>
  <c r="O151" i="19"/>
  <c r="K151" i="19"/>
  <c r="I151" i="19"/>
  <c r="G151" i="19"/>
  <c r="M151" i="19" s="1"/>
  <c r="V149" i="19"/>
  <c r="Q149" i="19"/>
  <c r="O149" i="19"/>
  <c r="K149" i="19"/>
  <c r="I149" i="19"/>
  <c r="G149" i="19"/>
  <c r="M149" i="19" s="1"/>
  <c r="V143" i="19"/>
  <c r="Q143" i="19"/>
  <c r="O143" i="19"/>
  <c r="K143" i="19"/>
  <c r="I143" i="19"/>
  <c r="G143" i="19"/>
  <c r="M143" i="19" s="1"/>
  <c r="BA141" i="19"/>
  <c r="V140" i="19"/>
  <c r="Q140" i="19"/>
  <c r="O140" i="19"/>
  <c r="K140" i="19"/>
  <c r="I140" i="19"/>
  <c r="G140" i="19"/>
  <c r="M140" i="19" s="1"/>
  <c r="BA137" i="19"/>
  <c r="V136" i="19"/>
  <c r="Q136" i="19"/>
  <c r="O136" i="19"/>
  <c r="K136" i="19"/>
  <c r="I136" i="19"/>
  <c r="G136" i="19"/>
  <c r="M136" i="19" s="1"/>
  <c r="BA133" i="19"/>
  <c r="V132" i="19"/>
  <c r="Q132" i="19"/>
  <c r="O132" i="19"/>
  <c r="K132" i="19"/>
  <c r="I132" i="19"/>
  <c r="G132" i="19"/>
  <c r="M132" i="19" s="1"/>
  <c r="BA130" i="19"/>
  <c r="V129" i="19"/>
  <c r="Q129" i="19"/>
  <c r="O129" i="19"/>
  <c r="K129" i="19"/>
  <c r="I129" i="19"/>
  <c r="G129" i="19"/>
  <c r="M129" i="19" s="1"/>
  <c r="V126" i="19"/>
  <c r="Q126" i="19"/>
  <c r="O126" i="19"/>
  <c r="K126" i="19"/>
  <c r="I126" i="19"/>
  <c r="G126" i="19"/>
  <c r="M126" i="19" s="1"/>
  <c r="V123" i="19"/>
  <c r="Q123" i="19"/>
  <c r="O123" i="19"/>
  <c r="K123" i="19"/>
  <c r="I123" i="19"/>
  <c r="G123" i="19"/>
  <c r="M123" i="19" s="1"/>
  <c r="V121" i="19"/>
  <c r="Q121" i="19"/>
  <c r="O121" i="19"/>
  <c r="K121" i="19"/>
  <c r="I121" i="19"/>
  <c r="G121" i="19"/>
  <c r="M121" i="19" s="1"/>
  <c r="V119" i="19"/>
  <c r="Q119" i="19"/>
  <c r="O119" i="19"/>
  <c r="K119" i="19"/>
  <c r="I119" i="19"/>
  <c r="G119" i="19"/>
  <c r="M119" i="19" s="1"/>
  <c r="V115" i="19"/>
  <c r="Q115" i="19"/>
  <c r="O115" i="19"/>
  <c r="K115" i="19"/>
  <c r="I115" i="19"/>
  <c r="G115" i="19"/>
  <c r="M115" i="19" s="1"/>
  <c r="V112" i="19"/>
  <c r="Q112" i="19"/>
  <c r="O112" i="19"/>
  <c r="K112" i="19"/>
  <c r="I112" i="19"/>
  <c r="G112" i="19"/>
  <c r="M112" i="19" s="1"/>
  <c r="BA110" i="19"/>
  <c r="V109" i="19"/>
  <c r="Q109" i="19"/>
  <c r="O109" i="19"/>
  <c r="K109" i="19"/>
  <c r="I109" i="19"/>
  <c r="G109" i="19"/>
  <c r="M109" i="19" s="1"/>
  <c r="BA105" i="19"/>
  <c r="V104" i="19"/>
  <c r="Q104" i="19"/>
  <c r="O104" i="19"/>
  <c r="K104" i="19"/>
  <c r="I104" i="19"/>
  <c r="G104" i="19"/>
  <c r="M104" i="19" s="1"/>
  <c r="V100" i="19"/>
  <c r="Q100" i="19"/>
  <c r="O100" i="19"/>
  <c r="K100" i="19"/>
  <c r="I100" i="19"/>
  <c r="G100" i="19"/>
  <c r="M100" i="19" s="1"/>
  <c r="V96" i="19"/>
  <c r="Q96" i="19"/>
  <c r="O96" i="19"/>
  <c r="K96" i="19"/>
  <c r="I96" i="19"/>
  <c r="G96" i="19"/>
  <c r="M96" i="19" s="1"/>
  <c r="V93" i="19"/>
  <c r="Q93" i="19"/>
  <c r="O93" i="19"/>
  <c r="K93" i="19"/>
  <c r="I93" i="19"/>
  <c r="G93" i="19"/>
  <c r="M93" i="19" s="1"/>
  <c r="V91" i="19"/>
  <c r="Q91" i="19"/>
  <c r="O91" i="19"/>
  <c r="K91" i="19"/>
  <c r="I91" i="19"/>
  <c r="G91" i="19"/>
  <c r="M91" i="19" s="1"/>
  <c r="V88" i="19"/>
  <c r="Q88" i="19"/>
  <c r="O88" i="19"/>
  <c r="K88" i="19"/>
  <c r="I88" i="19"/>
  <c r="G88" i="19"/>
  <c r="M88" i="19" s="1"/>
  <c r="V85" i="19"/>
  <c r="Q85" i="19"/>
  <c r="O85" i="19"/>
  <c r="K85" i="19"/>
  <c r="I85" i="19"/>
  <c r="G85" i="19"/>
  <c r="M85" i="19" s="1"/>
  <c r="V83" i="19"/>
  <c r="Q83" i="19"/>
  <c r="O83" i="19"/>
  <c r="K83" i="19"/>
  <c r="I83" i="19"/>
  <c r="G83" i="19"/>
  <c r="M83" i="19" s="1"/>
  <c r="V81" i="19"/>
  <c r="Q81" i="19"/>
  <c r="O81" i="19"/>
  <c r="K81" i="19"/>
  <c r="I81" i="19"/>
  <c r="G81" i="19"/>
  <c r="M81" i="19" s="1"/>
  <c r="V79" i="19"/>
  <c r="Q79" i="19"/>
  <c r="O79" i="19"/>
  <c r="K79" i="19"/>
  <c r="I79" i="19"/>
  <c r="G79" i="19"/>
  <c r="M79" i="19" s="1"/>
  <c r="V77" i="19"/>
  <c r="Q77" i="19"/>
  <c r="O77" i="19"/>
  <c r="K77" i="19"/>
  <c r="I77" i="19"/>
  <c r="G77" i="19"/>
  <c r="M77" i="19" s="1"/>
  <c r="V74" i="19"/>
  <c r="Q74" i="19"/>
  <c r="O74" i="19"/>
  <c r="K74" i="19"/>
  <c r="I74" i="19"/>
  <c r="G74" i="19"/>
  <c r="M74" i="19" s="1"/>
  <c r="V68" i="19"/>
  <c r="Q68" i="19"/>
  <c r="O68" i="19"/>
  <c r="K68" i="19"/>
  <c r="I68" i="19"/>
  <c r="G68" i="19"/>
  <c r="M68" i="19" s="1"/>
  <c r="V66" i="19"/>
  <c r="Q66" i="19"/>
  <c r="O66" i="19"/>
  <c r="K66" i="19"/>
  <c r="I66" i="19"/>
  <c r="G66" i="19"/>
  <c r="M66" i="19" s="1"/>
  <c r="V64" i="19"/>
  <c r="Q64" i="19"/>
  <c r="O64" i="19"/>
  <c r="K64" i="19"/>
  <c r="I64" i="19"/>
  <c r="G64" i="19"/>
  <c r="M64" i="19" s="1"/>
  <c r="V62" i="19"/>
  <c r="Q62" i="19"/>
  <c r="O62" i="19"/>
  <c r="K62" i="19"/>
  <c r="I62" i="19"/>
  <c r="G62" i="19"/>
  <c r="M62" i="19" s="1"/>
  <c r="V60" i="19"/>
  <c r="Q60" i="19"/>
  <c r="O60" i="19"/>
  <c r="K60" i="19"/>
  <c r="I60" i="19"/>
  <c r="G60" i="19"/>
  <c r="M60" i="19" s="1"/>
  <c r="V53" i="19"/>
  <c r="Q53" i="19"/>
  <c r="O53" i="19"/>
  <c r="K53" i="19"/>
  <c r="I53" i="19"/>
  <c r="G53" i="19"/>
  <c r="M53" i="19" s="1"/>
  <c r="BA50" i="19"/>
  <c r="V49" i="19"/>
  <c r="Q49" i="19"/>
  <c r="O49" i="19"/>
  <c r="K49" i="19"/>
  <c r="I49" i="19"/>
  <c r="G49" i="19"/>
  <c r="M49" i="19" s="1"/>
  <c r="BA47" i="19"/>
  <c r="V46" i="19"/>
  <c r="Q46" i="19"/>
  <c r="O46" i="19"/>
  <c r="K46" i="19"/>
  <c r="I46" i="19"/>
  <c r="G46" i="19"/>
  <c r="M46" i="19" s="1"/>
  <c r="V43" i="19"/>
  <c r="Q43" i="19"/>
  <c r="O43" i="19"/>
  <c r="K43" i="19"/>
  <c r="I43" i="19"/>
  <c r="G43" i="19"/>
  <c r="M43" i="19" s="1"/>
  <c r="V40" i="19"/>
  <c r="Q40" i="19"/>
  <c r="O40" i="19"/>
  <c r="K40" i="19"/>
  <c r="I40" i="19"/>
  <c r="G40" i="19"/>
  <c r="M40" i="19" s="1"/>
  <c r="BA38" i="19"/>
  <c r="V37" i="19"/>
  <c r="Q37" i="19"/>
  <c r="O37" i="19"/>
  <c r="K37" i="19"/>
  <c r="I37" i="19"/>
  <c r="G37" i="19"/>
  <c r="M37" i="19" s="1"/>
  <c r="BA35" i="19"/>
  <c r="V34" i="19"/>
  <c r="Q34" i="19"/>
  <c r="O34" i="19"/>
  <c r="K34" i="19"/>
  <c r="I34" i="19"/>
  <c r="G34" i="19"/>
  <c r="M34" i="19" s="1"/>
  <c r="V31" i="19"/>
  <c r="Q31" i="19"/>
  <c r="O31" i="19"/>
  <c r="K31" i="19"/>
  <c r="I31" i="19"/>
  <c r="G31" i="19"/>
  <c r="M31" i="19" s="1"/>
  <c r="V28" i="19"/>
  <c r="Q28" i="19"/>
  <c r="O28" i="19"/>
  <c r="K28" i="19"/>
  <c r="I28" i="19"/>
  <c r="G28" i="19"/>
  <c r="M28" i="19" s="1"/>
  <c r="V26" i="19"/>
  <c r="Q26" i="19"/>
  <c r="O26" i="19"/>
  <c r="K26" i="19"/>
  <c r="I26" i="19"/>
  <c r="G26" i="19"/>
  <c r="M26" i="19" s="1"/>
  <c r="BA24" i="19"/>
  <c r="V23" i="19"/>
  <c r="Q23" i="19"/>
  <c r="O23" i="19"/>
  <c r="K23" i="19"/>
  <c r="I23" i="19"/>
  <c r="G23" i="19"/>
  <c r="M23" i="19" s="1"/>
  <c r="V21" i="19"/>
  <c r="Q21" i="19"/>
  <c r="O21" i="19"/>
  <c r="K21" i="19"/>
  <c r="I21" i="19"/>
  <c r="G21" i="19"/>
  <c r="M21" i="19" s="1"/>
  <c r="V18" i="19"/>
  <c r="Q18" i="19"/>
  <c r="O18" i="19"/>
  <c r="K18" i="19"/>
  <c r="I18" i="19"/>
  <c r="G18" i="19"/>
  <c r="M18" i="19" s="1"/>
  <c r="V15" i="19"/>
  <c r="Q15" i="19"/>
  <c r="O15" i="19"/>
  <c r="K15" i="19"/>
  <c r="I15" i="19"/>
  <c r="G15" i="19"/>
  <c r="M15" i="19" s="1"/>
  <c r="V12" i="19"/>
  <c r="Q12" i="19"/>
  <c r="O12" i="19"/>
  <c r="K12" i="19"/>
  <c r="I12" i="19"/>
  <c r="G12" i="19"/>
  <c r="M12" i="19" s="1"/>
  <c r="V9" i="19"/>
  <c r="Q9" i="19"/>
  <c r="O9" i="19"/>
  <c r="K9" i="19"/>
  <c r="I9" i="19"/>
  <c r="G9" i="19"/>
  <c r="BA65" i="18"/>
  <c r="BA56" i="18"/>
  <c r="BA36" i="18"/>
  <c r="BA32" i="18"/>
  <c r="BA22" i="18"/>
  <c r="BA20" i="18"/>
  <c r="BA15" i="18"/>
  <c r="BA12" i="18"/>
  <c r="BA10" i="18"/>
  <c r="G9" i="18"/>
  <c r="M9" i="18" s="1"/>
  <c r="I9" i="18"/>
  <c r="K9" i="18"/>
  <c r="O9" i="18"/>
  <c r="Q9" i="18"/>
  <c r="V9" i="18"/>
  <c r="G11" i="18"/>
  <c r="M11" i="18" s="1"/>
  <c r="I11" i="18"/>
  <c r="K11" i="18"/>
  <c r="O11" i="18"/>
  <c r="Q11" i="18"/>
  <c r="V11" i="18"/>
  <c r="G13" i="18"/>
  <c r="M13" i="18" s="1"/>
  <c r="I13" i="18"/>
  <c r="K13" i="18"/>
  <c r="O13" i="18"/>
  <c r="Q13" i="18"/>
  <c r="V13" i="18"/>
  <c r="G14" i="18"/>
  <c r="M14" i="18" s="1"/>
  <c r="I14" i="18"/>
  <c r="K14" i="18"/>
  <c r="O14" i="18"/>
  <c r="Q14" i="18"/>
  <c r="V14" i="18"/>
  <c r="G16" i="18"/>
  <c r="M16" i="18" s="1"/>
  <c r="I16" i="18"/>
  <c r="K16" i="18"/>
  <c r="O16" i="18"/>
  <c r="Q16" i="18"/>
  <c r="V16" i="18"/>
  <c r="G17" i="18"/>
  <c r="M17" i="18" s="1"/>
  <c r="I17" i="18"/>
  <c r="K17" i="18"/>
  <c r="O17" i="18"/>
  <c r="Q17" i="18"/>
  <c r="V17" i="18"/>
  <c r="G18" i="18"/>
  <c r="M18" i="18" s="1"/>
  <c r="I18" i="18"/>
  <c r="K18" i="18"/>
  <c r="O18" i="18"/>
  <c r="Q18" i="18"/>
  <c r="V18" i="18"/>
  <c r="G19" i="18"/>
  <c r="I19" i="18"/>
  <c r="K19" i="18"/>
  <c r="O19" i="18"/>
  <c r="Q19" i="18"/>
  <c r="V19" i="18"/>
  <c r="G21" i="18"/>
  <c r="M21" i="18" s="1"/>
  <c r="I21" i="18"/>
  <c r="K21" i="18"/>
  <c r="O21" i="18"/>
  <c r="Q21" i="18"/>
  <c r="V21" i="18"/>
  <c r="G23" i="18"/>
  <c r="M23" i="18" s="1"/>
  <c r="I23" i="18"/>
  <c r="K23" i="18"/>
  <c r="O23" i="18"/>
  <c r="Q23" i="18"/>
  <c r="V23" i="18"/>
  <c r="G24" i="18"/>
  <c r="M24" i="18" s="1"/>
  <c r="I24" i="18"/>
  <c r="K24" i="18"/>
  <c r="O24" i="18"/>
  <c r="Q24" i="18"/>
  <c r="V24" i="18"/>
  <c r="V25" i="18"/>
  <c r="G26" i="18"/>
  <c r="M26" i="18" s="1"/>
  <c r="I26" i="18"/>
  <c r="K26" i="18"/>
  <c r="O26" i="18"/>
  <c r="Q26" i="18"/>
  <c r="V26" i="18"/>
  <c r="G27" i="18"/>
  <c r="M27" i="18" s="1"/>
  <c r="I27" i="18"/>
  <c r="K27" i="18"/>
  <c r="O27" i="18"/>
  <c r="Q27" i="18"/>
  <c r="V27" i="18"/>
  <c r="G28" i="18"/>
  <c r="M28" i="18" s="1"/>
  <c r="I28" i="18"/>
  <c r="K28" i="18"/>
  <c r="O28" i="18"/>
  <c r="Q28" i="18"/>
  <c r="V28" i="18"/>
  <c r="G29" i="18"/>
  <c r="M29" i="18" s="1"/>
  <c r="I29" i="18"/>
  <c r="K29" i="18"/>
  <c r="O29" i="18"/>
  <c r="Q29" i="18"/>
  <c r="V29" i="18"/>
  <c r="G31" i="18"/>
  <c r="M31" i="18" s="1"/>
  <c r="I31" i="18"/>
  <c r="K31" i="18"/>
  <c r="O31" i="18"/>
  <c r="Q31" i="18"/>
  <c r="V31" i="18"/>
  <c r="G33" i="18"/>
  <c r="M33" i="18" s="1"/>
  <c r="I33" i="18"/>
  <c r="K33" i="18"/>
  <c r="O33" i="18"/>
  <c r="Q33" i="18"/>
  <c r="V33" i="18"/>
  <c r="G34" i="18"/>
  <c r="M34" i="18" s="1"/>
  <c r="I34" i="18"/>
  <c r="K34" i="18"/>
  <c r="O34" i="18"/>
  <c r="Q34" i="18"/>
  <c r="V34" i="18"/>
  <c r="G35" i="18"/>
  <c r="M35" i="18" s="1"/>
  <c r="I35" i="18"/>
  <c r="K35" i="18"/>
  <c r="O35" i="18"/>
  <c r="Q35" i="18"/>
  <c r="V35" i="18"/>
  <c r="G37" i="18"/>
  <c r="M37" i="18" s="1"/>
  <c r="I37" i="18"/>
  <c r="K37" i="18"/>
  <c r="O37" i="18"/>
  <c r="Q37" i="18"/>
  <c r="V37" i="18"/>
  <c r="G38" i="18"/>
  <c r="M38" i="18" s="1"/>
  <c r="I38" i="18"/>
  <c r="K38" i="18"/>
  <c r="O38" i="18"/>
  <c r="Q38" i="18"/>
  <c r="V38" i="18"/>
  <c r="G39" i="18"/>
  <c r="I39" i="18"/>
  <c r="K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5" i="18"/>
  <c r="I55" i="18"/>
  <c r="K55" i="18"/>
  <c r="O55" i="18"/>
  <c r="Q55" i="18"/>
  <c r="V55"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4" i="18"/>
  <c r="M64" i="18" s="1"/>
  <c r="I64" i="18"/>
  <c r="K64" i="18"/>
  <c r="O64" i="18"/>
  <c r="Q64" i="18"/>
  <c r="V64" i="18"/>
  <c r="G66" i="18"/>
  <c r="M66" i="18" s="1"/>
  <c r="I66" i="18"/>
  <c r="K66" i="18"/>
  <c r="O66" i="18"/>
  <c r="Q66" i="18"/>
  <c r="V66" i="18"/>
  <c r="G67" i="18"/>
  <c r="M67" i="18" s="1"/>
  <c r="I67" i="18"/>
  <c r="K67" i="18"/>
  <c r="O67" i="18"/>
  <c r="Q67" i="18"/>
  <c r="V67" i="18"/>
  <c r="G68" i="18"/>
  <c r="M68" i="18" s="1"/>
  <c r="I68" i="18"/>
  <c r="K68" i="18"/>
  <c r="O68" i="18"/>
  <c r="Q68" i="18"/>
  <c r="V68" i="18"/>
  <c r="G69" i="18"/>
  <c r="M69" i="18" s="1"/>
  <c r="I69" i="18"/>
  <c r="K69" i="18"/>
  <c r="O69" i="18"/>
  <c r="Q69" i="18"/>
  <c r="V69" i="18"/>
  <c r="G70" i="18"/>
  <c r="M70" i="18" s="1"/>
  <c r="I70" i="18"/>
  <c r="K70" i="18"/>
  <c r="O70" i="18"/>
  <c r="Q70" i="18"/>
  <c r="V70" i="18"/>
  <c r="G71" i="18"/>
  <c r="I71" i="18"/>
  <c r="K71" i="18"/>
  <c r="O71" i="18"/>
  <c r="Q71" i="18"/>
  <c r="V71" i="18"/>
  <c r="G72" i="18"/>
  <c r="M72" i="18" s="1"/>
  <c r="I72" i="18"/>
  <c r="K72" i="18"/>
  <c r="O72" i="18"/>
  <c r="Q72" i="18"/>
  <c r="V72" i="18"/>
  <c r="G73" i="18"/>
  <c r="M73" i="18" s="1"/>
  <c r="I73" i="18"/>
  <c r="K73" i="18"/>
  <c r="O73" i="18"/>
  <c r="Q73" i="18"/>
  <c r="V73" i="18"/>
  <c r="G74" i="18"/>
  <c r="M74" i="18" s="1"/>
  <c r="I74" i="18"/>
  <c r="K74" i="18"/>
  <c r="O74" i="18"/>
  <c r="Q74" i="18"/>
  <c r="V74" i="18"/>
  <c r="G75" i="18"/>
  <c r="M75" i="18" s="1"/>
  <c r="I75" i="18"/>
  <c r="K75" i="18"/>
  <c r="O75" i="18"/>
  <c r="Q75" i="18"/>
  <c r="V75" i="18"/>
  <c r="G77" i="18"/>
  <c r="M77" i="18" s="1"/>
  <c r="I77" i="18"/>
  <c r="K77" i="18"/>
  <c r="O77" i="18"/>
  <c r="Q77" i="18"/>
  <c r="V77" i="18"/>
  <c r="G78" i="18"/>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AE85" i="18"/>
  <c r="F52" i="1" s="1"/>
  <c r="G9" i="16"/>
  <c r="M9" i="16" s="1"/>
  <c r="I9" i="16"/>
  <c r="K9" i="16"/>
  <c r="O9" i="16"/>
  <c r="Q9" i="16"/>
  <c r="V9" i="16"/>
  <c r="G10" i="16"/>
  <c r="M10" i="16" s="1"/>
  <c r="I10" i="16"/>
  <c r="K10" i="16"/>
  <c r="O10" i="16"/>
  <c r="Q10" i="16"/>
  <c r="V10" i="16"/>
  <c r="G11" i="16"/>
  <c r="M11" i="16" s="1"/>
  <c r="I11" i="16"/>
  <c r="K11" i="16"/>
  <c r="O11" i="16"/>
  <c r="Q11" i="16"/>
  <c r="V11" i="16"/>
  <c r="G12" i="16"/>
  <c r="M12" i="16" s="1"/>
  <c r="I12" i="16"/>
  <c r="K12" i="16"/>
  <c r="O12" i="16"/>
  <c r="Q12" i="16"/>
  <c r="V12" i="16"/>
  <c r="G13" i="16"/>
  <c r="M13" i="16" s="1"/>
  <c r="I13" i="16"/>
  <c r="K13" i="16"/>
  <c r="O13" i="16"/>
  <c r="Q13" i="16"/>
  <c r="V13" i="16"/>
  <c r="G14" i="16"/>
  <c r="M14" i="16" s="1"/>
  <c r="I14" i="16"/>
  <c r="K14" i="16"/>
  <c r="O14" i="16"/>
  <c r="Q14" i="16"/>
  <c r="V14" i="16"/>
  <c r="G15" i="16"/>
  <c r="M15" i="16" s="1"/>
  <c r="I15" i="16"/>
  <c r="K15" i="16"/>
  <c r="O15" i="16"/>
  <c r="Q15" i="16"/>
  <c r="V15" i="16"/>
  <c r="G16" i="16"/>
  <c r="I16" i="16"/>
  <c r="K16" i="16"/>
  <c r="O16" i="16"/>
  <c r="Q16" i="16"/>
  <c r="V16" i="16"/>
  <c r="G17" i="16"/>
  <c r="M17" i="16" s="1"/>
  <c r="I17" i="16"/>
  <c r="K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9" i="16"/>
  <c r="I39" i="16"/>
  <c r="K39" i="16"/>
  <c r="O39" i="16"/>
  <c r="Q39" i="16"/>
  <c r="Q38" i="16" s="1"/>
  <c r="V39" i="16"/>
  <c r="G40" i="16"/>
  <c r="M40" i="16" s="1"/>
  <c r="I40" i="16"/>
  <c r="K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5" i="16"/>
  <c r="M45" i="16" s="1"/>
  <c r="I45" i="16"/>
  <c r="K45" i="16"/>
  <c r="O45" i="16"/>
  <c r="Q45" i="16"/>
  <c r="V45" i="16"/>
  <c r="G46" i="16"/>
  <c r="M46" i="16" s="1"/>
  <c r="I46" i="16"/>
  <c r="K46" i="16"/>
  <c r="O46" i="16"/>
  <c r="Q46" i="16"/>
  <c r="V46" i="16"/>
  <c r="G47" i="16"/>
  <c r="M47" i="16" s="1"/>
  <c r="I47" i="16"/>
  <c r="K47" i="16"/>
  <c r="O47" i="16"/>
  <c r="Q47" i="16"/>
  <c r="V47" i="16"/>
  <c r="G48" i="16"/>
  <c r="M48" i="16" s="1"/>
  <c r="I48" i="16"/>
  <c r="K48" i="16"/>
  <c r="O48" i="16"/>
  <c r="Q48" i="16"/>
  <c r="V48" i="16"/>
  <c r="G50" i="16"/>
  <c r="M50" i="16" s="1"/>
  <c r="I50" i="16"/>
  <c r="K50" i="16"/>
  <c r="O50" i="16"/>
  <c r="Q50" i="16"/>
  <c r="V50" i="16"/>
  <c r="G51" i="16"/>
  <c r="I51" i="16"/>
  <c r="K51" i="16"/>
  <c r="O51" i="16"/>
  <c r="Q51" i="16"/>
  <c r="V51" i="16"/>
  <c r="G52" i="16"/>
  <c r="M52" i="16" s="1"/>
  <c r="I52" i="16"/>
  <c r="K52" i="16"/>
  <c r="O52" i="16"/>
  <c r="Q52" i="16"/>
  <c r="V52" i="16"/>
  <c r="G53" i="16"/>
  <c r="I53" i="16"/>
  <c r="K53" i="16"/>
  <c r="M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M57" i="16" s="1"/>
  <c r="I57" i="16"/>
  <c r="I49" i="16" s="1"/>
  <c r="K57" i="16"/>
  <c r="O57" i="16"/>
  <c r="Q57" i="16"/>
  <c r="V57" i="16"/>
  <c r="G58" i="16"/>
  <c r="M58" i="16" s="1"/>
  <c r="I58" i="16"/>
  <c r="K58" i="16"/>
  <c r="O58" i="16"/>
  <c r="Q58" i="16"/>
  <c r="V58" i="16"/>
  <c r="G59" i="16"/>
  <c r="M59" i="16" s="1"/>
  <c r="I59" i="16"/>
  <c r="K59" i="16"/>
  <c r="O59" i="16"/>
  <c r="Q59" i="16"/>
  <c r="V59" i="16"/>
  <c r="G61" i="16"/>
  <c r="M61" i="16" s="1"/>
  <c r="I61" i="16"/>
  <c r="K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G73" i="16"/>
  <c r="I73" i="16"/>
  <c r="K73" i="16"/>
  <c r="M73" i="16"/>
  <c r="O73" i="16"/>
  <c r="Q73" i="16"/>
  <c r="V73" i="16"/>
  <c r="G74" i="16"/>
  <c r="M74" i="16" s="1"/>
  <c r="I74" i="16"/>
  <c r="K74" i="16"/>
  <c r="O74" i="16"/>
  <c r="Q74" i="16"/>
  <c r="V74" i="16"/>
  <c r="G75" i="16"/>
  <c r="I75" i="16"/>
  <c r="K75" i="16"/>
  <c r="M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M88" i="16" s="1"/>
  <c r="I88" i="16"/>
  <c r="K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3" i="16"/>
  <c r="M93" i="16" s="1"/>
  <c r="I93" i="16"/>
  <c r="K93" i="16"/>
  <c r="O93" i="16"/>
  <c r="Q93" i="16"/>
  <c r="V93" i="16"/>
  <c r="G94" i="16"/>
  <c r="M94" i="16" s="1"/>
  <c r="I94" i="16"/>
  <c r="K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M100" i="16" s="1"/>
  <c r="I100" i="16"/>
  <c r="K100" i="16"/>
  <c r="O100" i="16"/>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M107" i="16" s="1"/>
  <c r="I107" i="16"/>
  <c r="K107" i="16"/>
  <c r="O107" i="16"/>
  <c r="Q107" i="16"/>
  <c r="V107" i="16"/>
  <c r="G108" i="16"/>
  <c r="M108" i="16" s="1"/>
  <c r="I108" i="16"/>
  <c r="K108" i="16"/>
  <c r="O108" i="16"/>
  <c r="Q108" i="16"/>
  <c r="V108" i="16"/>
  <c r="G109" i="16"/>
  <c r="M109" i="16" s="1"/>
  <c r="I109" i="16"/>
  <c r="K109" i="16"/>
  <c r="O109" i="16"/>
  <c r="Q109" i="16"/>
  <c r="V109" i="16"/>
  <c r="G111" i="16"/>
  <c r="I111" i="16"/>
  <c r="I110" i="16" s="1"/>
  <c r="K111" i="16"/>
  <c r="O111" i="16"/>
  <c r="Q111" i="16"/>
  <c r="V111" i="16"/>
  <c r="V110" i="16" s="1"/>
  <c r="G112" i="16"/>
  <c r="M112" i="16" s="1"/>
  <c r="I112" i="16"/>
  <c r="K112" i="16"/>
  <c r="O112" i="16"/>
  <c r="Q112" i="16"/>
  <c r="V112" i="16"/>
  <c r="G113" i="16"/>
  <c r="I113" i="16"/>
  <c r="K113" i="16"/>
  <c r="M113" i="16"/>
  <c r="O113" i="16"/>
  <c r="Q113" i="16"/>
  <c r="V113" i="16"/>
  <c r="G114" i="16"/>
  <c r="I114" i="16"/>
  <c r="K114" i="16"/>
  <c r="M114" i="16"/>
  <c r="O114" i="16"/>
  <c r="Q114" i="16"/>
  <c r="V114" i="16"/>
  <c r="G115" i="16"/>
  <c r="M115" i="16" s="1"/>
  <c r="I115" i="16"/>
  <c r="K115" i="16"/>
  <c r="O115" i="16"/>
  <c r="Q115" i="16"/>
  <c r="V115" i="16"/>
  <c r="G116" i="16"/>
  <c r="M116" i="16" s="1"/>
  <c r="I116" i="16"/>
  <c r="K116" i="16"/>
  <c r="O116" i="16"/>
  <c r="Q116" i="16"/>
  <c r="V116" i="16"/>
  <c r="G117" i="16"/>
  <c r="M117" i="16" s="1"/>
  <c r="I117" i="16"/>
  <c r="K117" i="16"/>
  <c r="O117" i="16"/>
  <c r="Q117" i="16"/>
  <c r="V117" i="16"/>
  <c r="G119" i="16"/>
  <c r="M119" i="16" s="1"/>
  <c r="I119" i="16"/>
  <c r="K119" i="16"/>
  <c r="O119" i="16"/>
  <c r="Q119" i="16"/>
  <c r="Q118" i="16" s="1"/>
  <c r="V119" i="16"/>
  <c r="G120" i="16"/>
  <c r="I120" i="16"/>
  <c r="K120" i="16"/>
  <c r="O120" i="16"/>
  <c r="Q120" i="16"/>
  <c r="V120" i="16"/>
  <c r="G121" i="16"/>
  <c r="M121" i="16" s="1"/>
  <c r="I121" i="16"/>
  <c r="K121" i="16"/>
  <c r="O121" i="16"/>
  <c r="Q121" i="16"/>
  <c r="V121" i="16"/>
  <c r="G122" i="16"/>
  <c r="M122" i="16" s="1"/>
  <c r="I122" i="16"/>
  <c r="K122" i="16"/>
  <c r="O122" i="16"/>
  <c r="Q122" i="16"/>
  <c r="V122" i="16"/>
  <c r="G123" i="16"/>
  <c r="M123" i="16" s="1"/>
  <c r="I123" i="16"/>
  <c r="K123" i="16"/>
  <c r="O123" i="16"/>
  <c r="Q123" i="16"/>
  <c r="V123" i="16"/>
  <c r="G124" i="16"/>
  <c r="M124" i="16" s="1"/>
  <c r="I124" i="16"/>
  <c r="K124" i="16"/>
  <c r="O124" i="16"/>
  <c r="Q124" i="16"/>
  <c r="V124" i="16"/>
  <c r="G125" i="16"/>
  <c r="M125" i="16" s="1"/>
  <c r="I125" i="16"/>
  <c r="K125" i="16"/>
  <c r="O125" i="16"/>
  <c r="Q125" i="16"/>
  <c r="V125" i="16"/>
  <c r="G126" i="16"/>
  <c r="M126" i="16" s="1"/>
  <c r="I126" i="16"/>
  <c r="K126" i="16"/>
  <c r="O126" i="16"/>
  <c r="Q126" i="16"/>
  <c r="V126" i="16"/>
  <c r="G128" i="16"/>
  <c r="I128" i="16"/>
  <c r="K128" i="16"/>
  <c r="O128" i="16"/>
  <c r="O127" i="16" s="1"/>
  <c r="Q128" i="16"/>
  <c r="V128" i="16"/>
  <c r="G129" i="16"/>
  <c r="M129" i="16" s="1"/>
  <c r="I129" i="16"/>
  <c r="K129" i="16"/>
  <c r="O129" i="16"/>
  <c r="Q129" i="16"/>
  <c r="V129" i="16"/>
  <c r="G130" i="16"/>
  <c r="I130" i="16"/>
  <c r="K130" i="16"/>
  <c r="M130" i="16"/>
  <c r="O130" i="16"/>
  <c r="Q130" i="16"/>
  <c r="V130" i="16"/>
  <c r="G131" i="16"/>
  <c r="M131" i="16" s="1"/>
  <c r="I131" i="16"/>
  <c r="K131" i="16"/>
  <c r="O131" i="16"/>
  <c r="Q131" i="16"/>
  <c r="V131" i="16"/>
  <c r="G132" i="16"/>
  <c r="M132" i="16" s="1"/>
  <c r="I132" i="16"/>
  <c r="K132" i="16"/>
  <c r="O132" i="16"/>
  <c r="Q132" i="16"/>
  <c r="V132" i="16"/>
  <c r="G133" i="16"/>
  <c r="M133" i="16" s="1"/>
  <c r="I133" i="16"/>
  <c r="K133" i="16"/>
  <c r="O133" i="16"/>
  <c r="Q133" i="16"/>
  <c r="V133" i="16"/>
  <c r="G134" i="16"/>
  <c r="M134" i="16" s="1"/>
  <c r="I134" i="16"/>
  <c r="K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G139" i="16"/>
  <c r="G138" i="16" s="1"/>
  <c r="I139" i="16"/>
  <c r="I138" i="16" s="1"/>
  <c r="K139" i="16"/>
  <c r="K138" i="16" s="1"/>
  <c r="O139" i="16"/>
  <c r="Q139" i="16"/>
  <c r="V139" i="16"/>
  <c r="G140" i="16"/>
  <c r="M140" i="16" s="1"/>
  <c r="I140" i="16"/>
  <c r="K140" i="16"/>
  <c r="O140" i="16"/>
  <c r="Q140" i="16"/>
  <c r="V140" i="16"/>
  <c r="V138" i="16" s="1"/>
  <c r="G142" i="16"/>
  <c r="I142" i="16"/>
  <c r="K142" i="16"/>
  <c r="O142" i="16"/>
  <c r="Q142" i="16"/>
  <c r="V142" i="16"/>
  <c r="G143" i="16"/>
  <c r="M143" i="16" s="1"/>
  <c r="I143" i="16"/>
  <c r="K143" i="16"/>
  <c r="O143" i="16"/>
  <c r="Q143" i="16"/>
  <c r="V143" i="16"/>
  <c r="G144" i="16"/>
  <c r="M144" i="16" s="1"/>
  <c r="I144" i="16"/>
  <c r="K144" i="16"/>
  <c r="O144" i="16"/>
  <c r="Q144" i="16"/>
  <c r="V144" i="16"/>
  <c r="G145" i="16"/>
  <c r="I145" i="16"/>
  <c r="K145" i="16"/>
  <c r="M145" i="16"/>
  <c r="O145" i="16"/>
  <c r="Q145" i="16"/>
  <c r="V145" i="16"/>
  <c r="G146" i="16"/>
  <c r="M146" i="16" s="1"/>
  <c r="I146" i="16"/>
  <c r="K146" i="16"/>
  <c r="O146" i="16"/>
  <c r="Q146" i="16"/>
  <c r="V146" i="16"/>
  <c r="G147" i="16"/>
  <c r="I147" i="16"/>
  <c r="K147" i="16"/>
  <c r="M147" i="16"/>
  <c r="O147" i="16"/>
  <c r="Q147" i="16"/>
  <c r="V147" i="16"/>
  <c r="G148" i="16"/>
  <c r="M148" i="16" s="1"/>
  <c r="I148" i="16"/>
  <c r="K148" i="16"/>
  <c r="O148" i="16"/>
  <c r="Q148" i="16"/>
  <c r="V148" i="16"/>
  <c r="G149" i="16"/>
  <c r="M149" i="16" s="1"/>
  <c r="I149" i="16"/>
  <c r="K149" i="16"/>
  <c r="O149" i="16"/>
  <c r="Q149" i="16"/>
  <c r="V149" i="16"/>
  <c r="G150" i="16"/>
  <c r="M150" i="16" s="1"/>
  <c r="I150" i="16"/>
  <c r="K150" i="16"/>
  <c r="O150" i="16"/>
  <c r="Q150" i="16"/>
  <c r="V150" i="16"/>
  <c r="G151" i="16"/>
  <c r="M151" i="16" s="1"/>
  <c r="I151" i="16"/>
  <c r="K151" i="16"/>
  <c r="O151" i="16"/>
  <c r="Q151" i="16"/>
  <c r="V151" i="16"/>
  <c r="G152" i="16"/>
  <c r="M152" i="16" s="1"/>
  <c r="I152" i="16"/>
  <c r="K152" i="16"/>
  <c r="O152" i="16"/>
  <c r="Q152" i="16"/>
  <c r="V152" i="16"/>
  <c r="I153" i="16"/>
  <c r="G154" i="16"/>
  <c r="G153" i="16" s="1"/>
  <c r="I154" i="16"/>
  <c r="K154" i="16"/>
  <c r="K153" i="16" s="1"/>
  <c r="O154" i="16"/>
  <c r="Q154" i="16"/>
  <c r="V154" i="16"/>
  <c r="G155" i="16"/>
  <c r="M155" i="16" s="1"/>
  <c r="I155" i="16"/>
  <c r="K155" i="16"/>
  <c r="O155" i="16"/>
  <c r="Q155" i="16"/>
  <c r="Q153" i="16" s="1"/>
  <c r="V155" i="16"/>
  <c r="G157" i="16"/>
  <c r="M157" i="16" s="1"/>
  <c r="I157" i="16"/>
  <c r="K157" i="16"/>
  <c r="O157" i="16"/>
  <c r="Q157" i="16"/>
  <c r="V157" i="16"/>
  <c r="G158" i="16"/>
  <c r="M158" i="16" s="1"/>
  <c r="I158" i="16"/>
  <c r="K158" i="16"/>
  <c r="O158" i="16"/>
  <c r="Q158" i="16"/>
  <c r="V158" i="16"/>
  <c r="G159" i="16"/>
  <c r="M159" i="16" s="1"/>
  <c r="I159" i="16"/>
  <c r="K159" i="16"/>
  <c r="O159" i="16"/>
  <c r="Q159" i="16"/>
  <c r="V159" i="16"/>
  <c r="G160" i="16"/>
  <c r="M160" i="16" s="1"/>
  <c r="I160" i="16"/>
  <c r="K160" i="16"/>
  <c r="O160" i="16"/>
  <c r="Q160" i="16"/>
  <c r="V160" i="16"/>
  <c r="G161" i="16"/>
  <c r="M161" i="16" s="1"/>
  <c r="I161" i="16"/>
  <c r="K161" i="16"/>
  <c r="O161" i="16"/>
  <c r="Q161" i="16"/>
  <c r="V161" i="16"/>
  <c r="G162" i="16"/>
  <c r="I162" i="16"/>
  <c r="K162" i="16"/>
  <c r="M162" i="16"/>
  <c r="O162" i="16"/>
  <c r="Q162" i="16"/>
  <c r="V162" i="16"/>
  <c r="G163" i="16"/>
  <c r="M163" i="16" s="1"/>
  <c r="I163" i="16"/>
  <c r="K163" i="16"/>
  <c r="O163" i="16"/>
  <c r="Q163" i="16"/>
  <c r="V163" i="16"/>
  <c r="G164" i="16"/>
  <c r="M164" i="16" s="1"/>
  <c r="I164" i="16"/>
  <c r="K164" i="16"/>
  <c r="O164" i="16"/>
  <c r="Q164" i="16"/>
  <c r="V164" i="16"/>
  <c r="G165" i="16"/>
  <c r="M165" i="16" s="1"/>
  <c r="I165" i="16"/>
  <c r="K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69" i="16"/>
  <c r="M169" i="16" s="1"/>
  <c r="I169" i="16"/>
  <c r="K169" i="16"/>
  <c r="O169" i="16"/>
  <c r="Q169" i="16"/>
  <c r="V169" i="16"/>
  <c r="G170" i="16"/>
  <c r="M170" i="16" s="1"/>
  <c r="I170" i="16"/>
  <c r="K170" i="16"/>
  <c r="O170" i="16"/>
  <c r="Q170" i="16"/>
  <c r="V170" i="16"/>
  <c r="G171" i="16"/>
  <c r="M171" i="16" s="1"/>
  <c r="I171" i="16"/>
  <c r="K171" i="16"/>
  <c r="O171" i="16"/>
  <c r="Q171" i="16"/>
  <c r="V171" i="16"/>
  <c r="G172" i="16"/>
  <c r="M172" i="16" s="1"/>
  <c r="I172" i="16"/>
  <c r="K172" i="16"/>
  <c r="O172" i="16"/>
  <c r="Q172" i="16"/>
  <c r="V172" i="16"/>
  <c r="G173" i="16"/>
  <c r="M173" i="16" s="1"/>
  <c r="I173" i="16"/>
  <c r="K173" i="16"/>
  <c r="O173" i="16"/>
  <c r="Q173" i="16"/>
  <c r="V173" i="16"/>
  <c r="G174" i="16"/>
  <c r="M174" i="16" s="1"/>
  <c r="I174" i="16"/>
  <c r="K174" i="16"/>
  <c r="O174" i="16"/>
  <c r="Q174" i="16"/>
  <c r="V174" i="16"/>
  <c r="G175" i="16"/>
  <c r="M175" i="16" s="1"/>
  <c r="I175" i="16"/>
  <c r="K175" i="16"/>
  <c r="O175" i="16"/>
  <c r="Q175" i="16"/>
  <c r="V175" i="16"/>
  <c r="G176" i="16"/>
  <c r="M176" i="16" s="1"/>
  <c r="I176" i="16"/>
  <c r="K176" i="16"/>
  <c r="O176" i="16"/>
  <c r="Q176" i="16"/>
  <c r="V176" i="16"/>
  <c r="G177" i="16"/>
  <c r="I177" i="16"/>
  <c r="K177" i="16"/>
  <c r="M177" i="16"/>
  <c r="O177" i="16"/>
  <c r="Q177" i="16"/>
  <c r="V177" i="16"/>
  <c r="G178" i="16"/>
  <c r="M178" i="16" s="1"/>
  <c r="I178" i="16"/>
  <c r="K178" i="16"/>
  <c r="O178" i="16"/>
  <c r="Q178" i="16"/>
  <c r="V178" i="16"/>
  <c r="G179" i="16"/>
  <c r="M179" i="16" s="1"/>
  <c r="I179" i="16"/>
  <c r="K179" i="16"/>
  <c r="O179" i="16"/>
  <c r="Q179" i="16"/>
  <c r="V179" i="16"/>
  <c r="G180" i="16"/>
  <c r="M180" i="16" s="1"/>
  <c r="I180" i="16"/>
  <c r="K180" i="16"/>
  <c r="O180" i="16"/>
  <c r="Q180" i="16"/>
  <c r="V180" i="16"/>
  <c r="G181" i="16"/>
  <c r="M181" i="16" s="1"/>
  <c r="I181" i="16"/>
  <c r="K181" i="16"/>
  <c r="O181" i="16"/>
  <c r="Q181" i="16"/>
  <c r="V181" i="16"/>
  <c r="G182" i="16"/>
  <c r="M182" i="16" s="1"/>
  <c r="I182" i="16"/>
  <c r="K182" i="16"/>
  <c r="O182" i="16"/>
  <c r="Q182" i="16"/>
  <c r="V182" i="16"/>
  <c r="G183" i="16"/>
  <c r="M183" i="16" s="1"/>
  <c r="I183" i="16"/>
  <c r="K183" i="16"/>
  <c r="O183" i="16"/>
  <c r="Q183" i="16"/>
  <c r="V183" i="16"/>
  <c r="G184" i="16"/>
  <c r="M184" i="16" s="1"/>
  <c r="I184" i="16"/>
  <c r="K184" i="16"/>
  <c r="O184" i="16"/>
  <c r="Q184" i="16"/>
  <c r="V184" i="16"/>
  <c r="G185" i="16"/>
  <c r="I185" i="16"/>
  <c r="K185" i="16"/>
  <c r="M185" i="16"/>
  <c r="O185" i="16"/>
  <c r="Q185" i="16"/>
  <c r="V185" i="16"/>
  <c r="G186" i="16"/>
  <c r="M186" i="16" s="1"/>
  <c r="I186" i="16"/>
  <c r="K186" i="16"/>
  <c r="O186" i="16"/>
  <c r="Q186" i="16"/>
  <c r="V186" i="16"/>
  <c r="G187" i="16"/>
  <c r="M187" i="16" s="1"/>
  <c r="I187" i="16"/>
  <c r="K187" i="16"/>
  <c r="O187" i="16"/>
  <c r="Q187" i="16"/>
  <c r="V187" i="16"/>
  <c r="G188" i="16"/>
  <c r="M188" i="16" s="1"/>
  <c r="I188" i="16"/>
  <c r="K188" i="16"/>
  <c r="O188" i="16"/>
  <c r="Q188" i="16"/>
  <c r="V188" i="16"/>
  <c r="G189" i="16"/>
  <c r="M189" i="16" s="1"/>
  <c r="I189" i="16"/>
  <c r="K189" i="16"/>
  <c r="O189" i="16"/>
  <c r="Q189" i="16"/>
  <c r="V189" i="16"/>
  <c r="G190" i="16"/>
  <c r="M190" i="16" s="1"/>
  <c r="I190" i="16"/>
  <c r="K190" i="16"/>
  <c r="O190" i="16"/>
  <c r="Q190" i="16"/>
  <c r="V190" i="16"/>
  <c r="AE192" i="16"/>
  <c r="BA183" i="14"/>
  <c r="G8" i="14"/>
  <c r="G9" i="14"/>
  <c r="M9" i="14" s="1"/>
  <c r="I9" i="14"/>
  <c r="I8" i="14" s="1"/>
  <c r="K9" i="14"/>
  <c r="O9" i="14"/>
  <c r="O8" i="14" s="1"/>
  <c r="Q9" i="14"/>
  <c r="V9" i="14"/>
  <c r="G10" i="14"/>
  <c r="M10" i="14" s="1"/>
  <c r="I10" i="14"/>
  <c r="K10" i="14"/>
  <c r="O10" i="14"/>
  <c r="Q10" i="14"/>
  <c r="V10" i="14"/>
  <c r="G12" i="14"/>
  <c r="M12" i="14" s="1"/>
  <c r="I12" i="14"/>
  <c r="K12" i="14"/>
  <c r="O12" i="14"/>
  <c r="Q12" i="14"/>
  <c r="V12" i="14"/>
  <c r="G14" i="14"/>
  <c r="M14" i="14" s="1"/>
  <c r="I14" i="14"/>
  <c r="K14" i="14"/>
  <c r="O14" i="14"/>
  <c r="Q14" i="14"/>
  <c r="V14" i="14"/>
  <c r="G16" i="14"/>
  <c r="M16" i="14" s="1"/>
  <c r="I16" i="14"/>
  <c r="K16" i="14"/>
  <c r="O16" i="14"/>
  <c r="Q16" i="14"/>
  <c r="V16" i="14"/>
  <c r="G18" i="14"/>
  <c r="M18" i="14" s="1"/>
  <c r="I18" i="14"/>
  <c r="K18" i="14"/>
  <c r="O18" i="14"/>
  <c r="Q18" i="14"/>
  <c r="V18" i="14"/>
  <c r="G20" i="14"/>
  <c r="M20" i="14" s="1"/>
  <c r="I20" i="14"/>
  <c r="K20" i="14"/>
  <c r="O20" i="14"/>
  <c r="Q20" i="14"/>
  <c r="V20" i="14"/>
  <c r="G23" i="14"/>
  <c r="M23" i="14" s="1"/>
  <c r="I23" i="14"/>
  <c r="K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O29" i="14"/>
  <c r="Q29" i="14"/>
  <c r="V29" i="14"/>
  <c r="G30" i="14"/>
  <c r="M30" i="14" s="1"/>
  <c r="I30" i="14"/>
  <c r="K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K34" i="14"/>
  <c r="G35" i="14"/>
  <c r="M35" i="14" s="1"/>
  <c r="M34" i="14" s="1"/>
  <c r="I35" i="14"/>
  <c r="I34" i="14" s="1"/>
  <c r="K35" i="14"/>
  <c r="O35" i="14"/>
  <c r="O34" i="14" s="1"/>
  <c r="Q35" i="14"/>
  <c r="Q34" i="14" s="1"/>
  <c r="V35" i="14"/>
  <c r="V34" i="14" s="1"/>
  <c r="I37" i="14"/>
  <c r="V37" i="14"/>
  <c r="G38" i="14"/>
  <c r="G37" i="14" s="1"/>
  <c r="I38" i="14"/>
  <c r="K38" i="14"/>
  <c r="K37" i="14" s="1"/>
  <c r="O38" i="14"/>
  <c r="O37" i="14" s="1"/>
  <c r="Q38" i="14"/>
  <c r="Q37" i="14" s="1"/>
  <c r="V38" i="14"/>
  <c r="G40" i="14"/>
  <c r="M40" i="14" s="1"/>
  <c r="I40" i="14"/>
  <c r="K40" i="14"/>
  <c r="O40" i="14"/>
  <c r="Q40" i="14"/>
  <c r="V40" i="14"/>
  <c r="G42" i="14"/>
  <c r="M42" i="14" s="1"/>
  <c r="I42" i="14"/>
  <c r="K42" i="14"/>
  <c r="O42" i="14"/>
  <c r="Q42" i="14"/>
  <c r="V42" i="14"/>
  <c r="G44" i="14"/>
  <c r="M44" i="14" s="1"/>
  <c r="I44" i="14"/>
  <c r="K44" i="14"/>
  <c r="O44" i="14"/>
  <c r="Q44" i="14"/>
  <c r="V44" i="14"/>
  <c r="G46" i="14"/>
  <c r="M46" i="14" s="1"/>
  <c r="I46" i="14"/>
  <c r="K46" i="14"/>
  <c r="O46" i="14"/>
  <c r="Q46" i="14"/>
  <c r="V46" i="14"/>
  <c r="G48" i="14"/>
  <c r="M48" i="14" s="1"/>
  <c r="I48" i="14"/>
  <c r="K48" i="14"/>
  <c r="O48" i="14"/>
  <c r="Q48" i="14"/>
  <c r="V48" i="14"/>
  <c r="G50" i="14"/>
  <c r="M50" i="14" s="1"/>
  <c r="I50" i="14"/>
  <c r="K50" i="14"/>
  <c r="O50" i="14"/>
  <c r="Q50" i="14"/>
  <c r="V50" i="14"/>
  <c r="G52" i="14"/>
  <c r="M52" i="14" s="1"/>
  <c r="I52" i="14"/>
  <c r="K52" i="14"/>
  <c r="O52" i="14"/>
  <c r="Q52" i="14"/>
  <c r="V52" i="14"/>
  <c r="G54" i="14"/>
  <c r="I54" i="14"/>
  <c r="K54" i="14"/>
  <c r="O54" i="14"/>
  <c r="Q54" i="14"/>
  <c r="V54" i="14"/>
  <c r="G56" i="14"/>
  <c r="M56" i="14" s="1"/>
  <c r="I56" i="14"/>
  <c r="K56" i="14"/>
  <c r="O56" i="14"/>
  <c r="Q56" i="14"/>
  <c r="V56" i="14"/>
  <c r="G57" i="14"/>
  <c r="M57" i="14" s="1"/>
  <c r="I57" i="14"/>
  <c r="K57" i="14"/>
  <c r="O57" i="14"/>
  <c r="Q57" i="14"/>
  <c r="V57" i="14"/>
  <c r="G58" i="14"/>
  <c r="M58" i="14" s="1"/>
  <c r="I58" i="14"/>
  <c r="K58" i="14"/>
  <c r="O58" i="14"/>
  <c r="Q58" i="14"/>
  <c r="V58" i="14"/>
  <c r="G59" i="14"/>
  <c r="M59" i="14" s="1"/>
  <c r="I59" i="14"/>
  <c r="K59" i="14"/>
  <c r="O59" i="14"/>
  <c r="Q59" i="14"/>
  <c r="V59" i="14"/>
  <c r="G61" i="14"/>
  <c r="M61" i="14" s="1"/>
  <c r="I61" i="14"/>
  <c r="K61" i="14"/>
  <c r="O61" i="14"/>
  <c r="Q61" i="14"/>
  <c r="V61" i="14"/>
  <c r="G63" i="14"/>
  <c r="M63" i="14" s="1"/>
  <c r="I63" i="14"/>
  <c r="K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I68" i="14"/>
  <c r="K68" i="14"/>
  <c r="M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6" i="14"/>
  <c r="M86" i="14" s="1"/>
  <c r="I86" i="14"/>
  <c r="K86" i="14"/>
  <c r="O86" i="14"/>
  <c r="Q86" i="14"/>
  <c r="V86" i="14"/>
  <c r="G89" i="14"/>
  <c r="M89" i="14" s="1"/>
  <c r="I89" i="14"/>
  <c r="K89" i="14"/>
  <c r="O89" i="14"/>
  <c r="Q89" i="14"/>
  <c r="V89" i="14"/>
  <c r="G90" i="14"/>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6" i="14"/>
  <c r="M96" i="14" s="1"/>
  <c r="I96" i="14"/>
  <c r="K96" i="14"/>
  <c r="O96" i="14"/>
  <c r="Q96" i="14"/>
  <c r="V96" i="14"/>
  <c r="G98" i="14"/>
  <c r="M98" i="14" s="1"/>
  <c r="I98" i="14"/>
  <c r="K98" i="14"/>
  <c r="O98" i="14"/>
  <c r="Q98" i="14"/>
  <c r="V98" i="14"/>
  <c r="G100" i="14"/>
  <c r="I100" i="14"/>
  <c r="K100" i="14"/>
  <c r="M100" i="14"/>
  <c r="O100" i="14"/>
  <c r="Q100" i="14"/>
  <c r="V100" i="14"/>
  <c r="G102" i="14"/>
  <c r="M102" i="14" s="1"/>
  <c r="I102" i="14"/>
  <c r="K102" i="14"/>
  <c r="O102" i="14"/>
  <c r="Q102" i="14"/>
  <c r="V102" i="14"/>
  <c r="G104" i="14"/>
  <c r="M104" i="14" s="1"/>
  <c r="I104" i="14"/>
  <c r="K104" i="14"/>
  <c r="O104" i="14"/>
  <c r="Q104" i="14"/>
  <c r="V104" i="14"/>
  <c r="G106" i="14"/>
  <c r="M106" i="14" s="1"/>
  <c r="I106" i="14"/>
  <c r="K106" i="14"/>
  <c r="O106" i="14"/>
  <c r="Q106" i="14"/>
  <c r="V106"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M116" i="14" s="1"/>
  <c r="I116" i="14"/>
  <c r="K116" i="14"/>
  <c r="O116" i="14"/>
  <c r="Q116" i="14"/>
  <c r="V116" i="14"/>
  <c r="G117" i="14"/>
  <c r="M117" i="14" s="1"/>
  <c r="I117" i="14"/>
  <c r="K117" i="14"/>
  <c r="O117" i="14"/>
  <c r="Q117" i="14"/>
  <c r="V117" i="14"/>
  <c r="G118" i="14"/>
  <c r="M118" i="14" s="1"/>
  <c r="I118" i="14"/>
  <c r="K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4" i="14"/>
  <c r="M124" i="14" s="1"/>
  <c r="I124" i="14"/>
  <c r="K124" i="14"/>
  <c r="O124" i="14"/>
  <c r="Q124" i="14"/>
  <c r="V124" i="14"/>
  <c r="G127" i="14"/>
  <c r="M127" i="14" s="1"/>
  <c r="I127" i="14"/>
  <c r="K127" i="14"/>
  <c r="O127" i="14"/>
  <c r="Q127" i="14"/>
  <c r="V127" i="14"/>
  <c r="G129" i="14"/>
  <c r="M129" i="14" s="1"/>
  <c r="I129" i="14"/>
  <c r="K129" i="14"/>
  <c r="O129" i="14"/>
  <c r="Q129" i="14"/>
  <c r="V129" i="14"/>
  <c r="G130" i="14"/>
  <c r="M130" i="14" s="1"/>
  <c r="I130" i="14"/>
  <c r="K130" i="14"/>
  <c r="O130" i="14"/>
  <c r="Q130" i="14"/>
  <c r="V130" i="14"/>
  <c r="G131" i="14"/>
  <c r="M131" i="14" s="1"/>
  <c r="I131" i="14"/>
  <c r="K131" i="14"/>
  <c r="O131" i="14"/>
  <c r="Q131" i="14"/>
  <c r="V131" i="14"/>
  <c r="G132" i="14"/>
  <c r="M132" i="14" s="1"/>
  <c r="I132" i="14"/>
  <c r="K132" i="14"/>
  <c r="O132" i="14"/>
  <c r="Q132" i="14"/>
  <c r="V132" i="14"/>
  <c r="G133" i="14"/>
  <c r="M133" i="14" s="1"/>
  <c r="I133" i="14"/>
  <c r="K133" i="14"/>
  <c r="O133" i="14"/>
  <c r="Q133" i="14"/>
  <c r="V133" i="14"/>
  <c r="G134" i="14"/>
  <c r="M134" i="14" s="1"/>
  <c r="I134" i="14"/>
  <c r="K134" i="14"/>
  <c r="O134" i="14"/>
  <c r="Q134" i="14"/>
  <c r="V134" i="14"/>
  <c r="G135" i="14"/>
  <c r="M135" i="14" s="1"/>
  <c r="I135" i="14"/>
  <c r="K135" i="14"/>
  <c r="O135" i="14"/>
  <c r="Q135" i="14"/>
  <c r="V135" i="14"/>
  <c r="G136" i="14"/>
  <c r="M136" i="14" s="1"/>
  <c r="I136" i="14"/>
  <c r="K136" i="14"/>
  <c r="O136" i="14"/>
  <c r="Q136" i="14"/>
  <c r="V136" i="14"/>
  <c r="G137" i="14"/>
  <c r="M137" i="14" s="1"/>
  <c r="I137" i="14"/>
  <c r="K137" i="14"/>
  <c r="O137" i="14"/>
  <c r="Q137" i="14"/>
  <c r="V137" i="14"/>
  <c r="G138" i="14"/>
  <c r="M138" i="14" s="1"/>
  <c r="I138" i="14"/>
  <c r="K138" i="14"/>
  <c r="O138" i="14"/>
  <c r="Q138" i="14"/>
  <c r="V138" i="14"/>
  <c r="G139" i="14"/>
  <c r="M139" i="14" s="1"/>
  <c r="I139" i="14"/>
  <c r="K139" i="14"/>
  <c r="O139" i="14"/>
  <c r="Q139" i="14"/>
  <c r="V139" i="14"/>
  <c r="G141" i="14"/>
  <c r="M141" i="14" s="1"/>
  <c r="I141" i="14"/>
  <c r="K141" i="14"/>
  <c r="O141" i="14"/>
  <c r="Q141" i="14"/>
  <c r="V141" i="14"/>
  <c r="G142" i="14"/>
  <c r="M142" i="14" s="1"/>
  <c r="I142" i="14"/>
  <c r="K142" i="14"/>
  <c r="O142" i="14"/>
  <c r="Q142" i="14"/>
  <c r="V142" i="14"/>
  <c r="G143" i="14"/>
  <c r="M143" i="14" s="1"/>
  <c r="I143" i="14"/>
  <c r="K143" i="14"/>
  <c r="O143" i="14"/>
  <c r="Q143" i="14"/>
  <c r="V143" i="14"/>
  <c r="G144" i="14"/>
  <c r="M144" i="14" s="1"/>
  <c r="I144" i="14"/>
  <c r="K144" i="14"/>
  <c r="O144" i="14"/>
  <c r="Q144" i="14"/>
  <c r="V144" i="14"/>
  <c r="G145" i="14"/>
  <c r="M145" i="14" s="1"/>
  <c r="I145" i="14"/>
  <c r="K145" i="14"/>
  <c r="O145" i="14"/>
  <c r="Q145" i="14"/>
  <c r="V145" i="14"/>
  <c r="G146" i="14"/>
  <c r="M146" i="14" s="1"/>
  <c r="I146" i="14"/>
  <c r="K146" i="14"/>
  <c r="O146" i="14"/>
  <c r="Q146" i="14"/>
  <c r="V146" i="14"/>
  <c r="G147" i="14"/>
  <c r="M147" i="14" s="1"/>
  <c r="I147" i="14"/>
  <c r="K147" i="14"/>
  <c r="O147" i="14"/>
  <c r="Q147" i="14"/>
  <c r="V147" i="14"/>
  <c r="G148" i="14"/>
  <c r="M148" i="14" s="1"/>
  <c r="I148" i="14"/>
  <c r="K148" i="14"/>
  <c r="O148" i="14"/>
  <c r="Q148" i="14"/>
  <c r="V148" i="14"/>
  <c r="G149" i="14"/>
  <c r="M149" i="14" s="1"/>
  <c r="I149" i="14"/>
  <c r="K149" i="14"/>
  <c r="O149" i="14"/>
  <c r="Q149" i="14"/>
  <c r="V149" i="14"/>
  <c r="G150" i="14"/>
  <c r="M150" i="14" s="1"/>
  <c r="I150" i="14"/>
  <c r="K150" i="14"/>
  <c r="O150" i="14"/>
  <c r="Q150" i="14"/>
  <c r="V150" i="14"/>
  <c r="G151" i="14"/>
  <c r="M151" i="14" s="1"/>
  <c r="I151" i="14"/>
  <c r="K151" i="14"/>
  <c r="O151" i="14"/>
  <c r="Q151" i="14"/>
  <c r="V151" i="14"/>
  <c r="G152" i="14"/>
  <c r="M152" i="14" s="1"/>
  <c r="I152" i="14"/>
  <c r="K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7" i="14"/>
  <c r="M157" i="14" s="1"/>
  <c r="I157" i="14"/>
  <c r="K157" i="14"/>
  <c r="O157" i="14"/>
  <c r="Q157" i="14"/>
  <c r="V157" i="14"/>
  <c r="G160" i="14"/>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6" i="14"/>
  <c r="M166" i="14" s="1"/>
  <c r="I166" i="14"/>
  <c r="K166" i="14"/>
  <c r="O166" i="14"/>
  <c r="Q166" i="14"/>
  <c r="V166" i="14"/>
  <c r="G167" i="14"/>
  <c r="M167" i="14" s="1"/>
  <c r="I167" i="14"/>
  <c r="K167" i="14"/>
  <c r="O167" i="14"/>
  <c r="Q167" i="14"/>
  <c r="V167" i="14"/>
  <c r="G168" i="14"/>
  <c r="M168" i="14" s="1"/>
  <c r="I168" i="14"/>
  <c r="K168" i="14"/>
  <c r="O168" i="14"/>
  <c r="Q168" i="14"/>
  <c r="V168" i="14"/>
  <c r="G169" i="14"/>
  <c r="M169" i="14" s="1"/>
  <c r="I169" i="14"/>
  <c r="K169" i="14"/>
  <c r="O169" i="14"/>
  <c r="Q169" i="14"/>
  <c r="V169" i="14"/>
  <c r="G171" i="14"/>
  <c r="M171" i="14" s="1"/>
  <c r="I171" i="14"/>
  <c r="K171" i="14"/>
  <c r="O171" i="14"/>
  <c r="Q171" i="14"/>
  <c r="V171" i="14"/>
  <c r="G173" i="14"/>
  <c r="M173" i="14" s="1"/>
  <c r="I173" i="14"/>
  <c r="K173" i="14"/>
  <c r="O173" i="14"/>
  <c r="Q173" i="14"/>
  <c r="V173" i="14"/>
  <c r="G174" i="14"/>
  <c r="I174" i="14"/>
  <c r="K174" i="14"/>
  <c r="O174" i="14"/>
  <c r="Q174" i="14"/>
  <c r="V174" i="14"/>
  <c r="G175" i="14"/>
  <c r="M175" i="14" s="1"/>
  <c r="I175" i="14"/>
  <c r="K175" i="14"/>
  <c r="O175" i="14"/>
  <c r="Q175" i="14"/>
  <c r="V175" i="14"/>
  <c r="G176" i="14"/>
  <c r="M176" i="14" s="1"/>
  <c r="I176" i="14"/>
  <c r="K176" i="14"/>
  <c r="O176" i="14"/>
  <c r="Q176" i="14"/>
  <c r="V176" i="14"/>
  <c r="G178" i="14"/>
  <c r="M178" i="14" s="1"/>
  <c r="I178" i="14"/>
  <c r="K178" i="14"/>
  <c r="O178" i="14"/>
  <c r="Q178" i="14"/>
  <c r="V178" i="14"/>
  <c r="G180" i="14"/>
  <c r="M180" i="14" s="1"/>
  <c r="I180" i="14"/>
  <c r="I170" i="14" s="1"/>
  <c r="K180" i="14"/>
  <c r="O180" i="14"/>
  <c r="Q180" i="14"/>
  <c r="V180" i="14"/>
  <c r="G182" i="14"/>
  <c r="M182" i="14" s="1"/>
  <c r="I182" i="14"/>
  <c r="K182" i="14"/>
  <c r="O182" i="14"/>
  <c r="O181" i="14" s="1"/>
  <c r="Q182" i="14"/>
  <c r="V182" i="14"/>
  <c r="G184" i="14"/>
  <c r="M184" i="14" s="1"/>
  <c r="I184" i="14"/>
  <c r="K184" i="14"/>
  <c r="O184" i="14"/>
  <c r="Q184" i="14"/>
  <c r="V184" i="14"/>
  <c r="AE186" i="14"/>
  <c r="F46" i="1" s="1"/>
  <c r="G9" i="13"/>
  <c r="I9" i="13"/>
  <c r="K9" i="13"/>
  <c r="K8" i="13" s="1"/>
  <c r="M9" i="13"/>
  <c r="O9" i="13"/>
  <c r="Q9" i="13"/>
  <c r="V9" i="13"/>
  <c r="G10" i="13"/>
  <c r="M10" i="13" s="1"/>
  <c r="I10" i="13"/>
  <c r="K10" i="13"/>
  <c r="O10" i="13"/>
  <c r="Q10" i="13"/>
  <c r="V10" i="13"/>
  <c r="G11" i="13"/>
  <c r="M11" i="13" s="1"/>
  <c r="I11" i="13"/>
  <c r="K11" i="13"/>
  <c r="O11" i="13"/>
  <c r="Q11" i="13"/>
  <c r="V11" i="13"/>
  <c r="G12" i="13"/>
  <c r="M12" i="13" s="1"/>
  <c r="I12" i="13"/>
  <c r="K12" i="13"/>
  <c r="O12" i="13"/>
  <c r="Q12" i="13"/>
  <c r="V12" i="13"/>
  <c r="G13" i="13"/>
  <c r="I13" i="13"/>
  <c r="K13" i="13"/>
  <c r="M13" i="13"/>
  <c r="O13" i="13"/>
  <c r="Q13" i="13"/>
  <c r="V13" i="13"/>
  <c r="G14" i="13"/>
  <c r="M14" i="13" s="1"/>
  <c r="I14" i="13"/>
  <c r="K14" i="13"/>
  <c r="O14" i="13"/>
  <c r="Q14" i="13"/>
  <c r="V14" i="13"/>
  <c r="G15" i="13"/>
  <c r="I15" i="13"/>
  <c r="K15" i="13"/>
  <c r="O15" i="13"/>
  <c r="Q15" i="13"/>
  <c r="V15" i="13"/>
  <c r="G16" i="13"/>
  <c r="I16" i="13"/>
  <c r="K16" i="13"/>
  <c r="O16" i="13"/>
  <c r="Q16" i="13"/>
  <c r="V16" i="13"/>
  <c r="G17" i="13"/>
  <c r="M17" i="13" s="1"/>
  <c r="I17" i="13"/>
  <c r="K17" i="13"/>
  <c r="O17" i="13"/>
  <c r="Q17" i="13"/>
  <c r="V17" i="13"/>
  <c r="G18" i="13"/>
  <c r="M18" i="13" s="1"/>
  <c r="I18" i="13"/>
  <c r="K18" i="13"/>
  <c r="O18" i="13"/>
  <c r="Q18" i="13"/>
  <c r="V18" i="13"/>
  <c r="G19" i="13"/>
  <c r="M19" i="13" s="1"/>
  <c r="I19" i="13"/>
  <c r="K19" i="13"/>
  <c r="O19" i="13"/>
  <c r="Q19" i="13"/>
  <c r="V19"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5" i="13"/>
  <c r="M25" i="13" s="1"/>
  <c r="I25" i="13"/>
  <c r="K25" i="13"/>
  <c r="O25" i="13"/>
  <c r="Q25" i="13"/>
  <c r="V25" i="13"/>
  <c r="G26" i="13"/>
  <c r="M26" i="13" s="1"/>
  <c r="I26" i="13"/>
  <c r="K26" i="13"/>
  <c r="O26" i="13"/>
  <c r="Q26" i="13"/>
  <c r="V26" i="13"/>
  <c r="G27" i="13"/>
  <c r="I27" i="13"/>
  <c r="K27" i="13"/>
  <c r="O27" i="13"/>
  <c r="Q27" i="13"/>
  <c r="V27" i="13"/>
  <c r="G28" i="13"/>
  <c r="M28" i="13" s="1"/>
  <c r="I28" i="13"/>
  <c r="K28" i="13"/>
  <c r="O28" i="13"/>
  <c r="Q28" i="13"/>
  <c r="V28" i="13"/>
  <c r="G29" i="13"/>
  <c r="I29" i="13"/>
  <c r="K29" i="13"/>
  <c r="M29" i="13"/>
  <c r="O29" i="13"/>
  <c r="Q29" i="13"/>
  <c r="V29" i="13"/>
  <c r="G30" i="13"/>
  <c r="M30" i="13" s="1"/>
  <c r="I30" i="13"/>
  <c r="K30" i="13"/>
  <c r="O30" i="13"/>
  <c r="Q30" i="13"/>
  <c r="V30" i="13"/>
  <c r="G31" i="13"/>
  <c r="M31" i="13" s="1"/>
  <c r="I31" i="13"/>
  <c r="K31" i="13"/>
  <c r="O31" i="13"/>
  <c r="Q31" i="13"/>
  <c r="V31" i="13"/>
  <c r="G32" i="13"/>
  <c r="M32" i="13" s="1"/>
  <c r="I32" i="13"/>
  <c r="K32" i="13"/>
  <c r="O32" i="13"/>
  <c r="Q32" i="13"/>
  <c r="V32" i="13"/>
  <c r="G33" i="13"/>
  <c r="M33" i="13" s="1"/>
  <c r="I33" i="13"/>
  <c r="K33" i="13"/>
  <c r="O33" i="13"/>
  <c r="Q33" i="13"/>
  <c r="V33" i="13"/>
  <c r="G34" i="13"/>
  <c r="M34" i="13" s="1"/>
  <c r="I34" i="13"/>
  <c r="K34" i="13"/>
  <c r="O34" i="13"/>
  <c r="Q34" i="13"/>
  <c r="V34" i="13"/>
  <c r="G36" i="13"/>
  <c r="M36" i="13" s="1"/>
  <c r="I36" i="13"/>
  <c r="K36" i="13"/>
  <c r="O36" i="13"/>
  <c r="O35" i="13" s="1"/>
  <c r="Q36" i="13"/>
  <c r="V36" i="13"/>
  <c r="G37" i="13"/>
  <c r="M37" i="13" s="1"/>
  <c r="I37" i="13"/>
  <c r="K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AE47" i="13"/>
  <c r="F45" i="1" s="1"/>
  <c r="BA112" i="12"/>
  <c r="G9" i="12"/>
  <c r="M9" i="12" s="1"/>
  <c r="I9" i="12"/>
  <c r="K9" i="12"/>
  <c r="O9" i="12"/>
  <c r="Q9" i="12"/>
  <c r="V9" i="12"/>
  <c r="G10" i="12"/>
  <c r="M10" i="12" s="1"/>
  <c r="I10" i="12"/>
  <c r="K10" i="12"/>
  <c r="O10" i="12"/>
  <c r="Q10" i="12"/>
  <c r="V10" i="12"/>
  <c r="G11" i="12"/>
  <c r="M11" i="12" s="1"/>
  <c r="I11" i="12"/>
  <c r="K11" i="12"/>
  <c r="O11" i="12"/>
  <c r="Q11" i="12"/>
  <c r="V11" i="12"/>
  <c r="G12" i="12"/>
  <c r="M12" i="12" s="1"/>
  <c r="I12" i="12"/>
  <c r="K12" i="12"/>
  <c r="O12" i="12"/>
  <c r="Q12" i="12"/>
  <c r="V12" i="12"/>
  <c r="G13" i="12"/>
  <c r="M13" i="12" s="1"/>
  <c r="I13" i="12"/>
  <c r="K13" i="12"/>
  <c r="O13" i="12"/>
  <c r="Q13" i="12"/>
  <c r="V13" i="12"/>
  <c r="G14" i="12"/>
  <c r="M14" i="12" s="1"/>
  <c r="I14" i="12"/>
  <c r="K14" i="12"/>
  <c r="O14" i="12"/>
  <c r="Q14" i="12"/>
  <c r="V14" i="12"/>
  <c r="G15" i="12"/>
  <c r="M15" i="12" s="1"/>
  <c r="I15" i="12"/>
  <c r="K15" i="12"/>
  <c r="O15" i="12"/>
  <c r="Q15" i="12"/>
  <c r="V15" i="12"/>
  <c r="G16" i="12"/>
  <c r="I16" i="12"/>
  <c r="K16" i="12"/>
  <c r="O16" i="12"/>
  <c r="Q16" i="12"/>
  <c r="V16" i="12"/>
  <c r="G17" i="12"/>
  <c r="M17" i="12" s="1"/>
  <c r="I17" i="12"/>
  <c r="K17" i="12"/>
  <c r="O17" i="12"/>
  <c r="Q17" i="12"/>
  <c r="V17" i="12"/>
  <c r="G19" i="12"/>
  <c r="I19" i="12"/>
  <c r="K19" i="12"/>
  <c r="O19" i="12"/>
  <c r="O18" i="12" s="1"/>
  <c r="Q19" i="12"/>
  <c r="V19" i="12"/>
  <c r="G20" i="12"/>
  <c r="M20" i="12" s="1"/>
  <c r="I20" i="12"/>
  <c r="K20" i="12"/>
  <c r="O20" i="12"/>
  <c r="Q20" i="12"/>
  <c r="V20" i="12"/>
  <c r="G21" i="12"/>
  <c r="M21" i="12" s="1"/>
  <c r="I21" i="12"/>
  <c r="K21" i="12"/>
  <c r="O21" i="12"/>
  <c r="Q21" i="12"/>
  <c r="V21" i="12"/>
  <c r="G22" i="12"/>
  <c r="M22" i="12" s="1"/>
  <c r="I22" i="12"/>
  <c r="K22" i="12"/>
  <c r="O22" i="12"/>
  <c r="Q22" i="12"/>
  <c r="V22" i="12"/>
  <c r="G23" i="12"/>
  <c r="I23" i="12"/>
  <c r="K23" i="12"/>
  <c r="M23" i="12"/>
  <c r="O23" i="12"/>
  <c r="Q23" i="12"/>
  <c r="V23" i="12"/>
  <c r="G24" i="12"/>
  <c r="M24" i="12" s="1"/>
  <c r="I24" i="12"/>
  <c r="K24" i="12"/>
  <c r="O24" i="12"/>
  <c r="Q24" i="12"/>
  <c r="V24" i="12"/>
  <c r="G25" i="12"/>
  <c r="M25" i="12" s="1"/>
  <c r="I25" i="12"/>
  <c r="K25" i="12"/>
  <c r="O25" i="12"/>
  <c r="Q25" i="12"/>
  <c r="V25" i="12"/>
  <c r="G26" i="12"/>
  <c r="M26" i="12" s="1"/>
  <c r="I26" i="12"/>
  <c r="K26" i="12"/>
  <c r="O26" i="12"/>
  <c r="Q26" i="12"/>
  <c r="V26" i="12"/>
  <c r="G27" i="12"/>
  <c r="M27" i="12" s="1"/>
  <c r="I27" i="12"/>
  <c r="K27" i="12"/>
  <c r="O27" i="12"/>
  <c r="Q27" i="12"/>
  <c r="V27" i="12"/>
  <c r="O28" i="12"/>
  <c r="G29" i="12"/>
  <c r="M29" i="12" s="1"/>
  <c r="M28" i="12" s="1"/>
  <c r="I29" i="12"/>
  <c r="I28" i="12" s="1"/>
  <c r="K29" i="12"/>
  <c r="K28" i="12" s="1"/>
  <c r="O29" i="12"/>
  <c r="Q29" i="12"/>
  <c r="Q28" i="12" s="1"/>
  <c r="V29" i="12"/>
  <c r="V28" i="12" s="1"/>
  <c r="G31" i="12"/>
  <c r="I31" i="12"/>
  <c r="K31" i="12"/>
  <c r="O31" i="12"/>
  <c r="Q31" i="12"/>
  <c r="V31" i="12"/>
  <c r="G32" i="12"/>
  <c r="M32" i="12" s="1"/>
  <c r="I32" i="12"/>
  <c r="K32" i="12"/>
  <c r="O32" i="12"/>
  <c r="Q32" i="12"/>
  <c r="V32" i="12"/>
  <c r="G33" i="12"/>
  <c r="M33" i="12" s="1"/>
  <c r="I33" i="12"/>
  <c r="K33" i="12"/>
  <c r="O33" i="12"/>
  <c r="Q33" i="12"/>
  <c r="V33" i="12"/>
  <c r="G34" i="12"/>
  <c r="M34" i="12" s="1"/>
  <c r="I34" i="12"/>
  <c r="K34" i="12"/>
  <c r="O34" i="12"/>
  <c r="Q34" i="12"/>
  <c r="V34" i="12"/>
  <c r="G35" i="12"/>
  <c r="M35" i="12" s="1"/>
  <c r="I35" i="12"/>
  <c r="K35" i="12"/>
  <c r="O35" i="12"/>
  <c r="Q35" i="12"/>
  <c r="V35" i="12"/>
  <c r="G36" i="12"/>
  <c r="M36" i="12" s="1"/>
  <c r="I36" i="12"/>
  <c r="K36" i="12"/>
  <c r="O36" i="12"/>
  <c r="Q36" i="12"/>
  <c r="V36" i="12"/>
  <c r="G37" i="12"/>
  <c r="M37" i="12" s="1"/>
  <c r="I37" i="12"/>
  <c r="K37" i="12"/>
  <c r="O37" i="12"/>
  <c r="Q37" i="12"/>
  <c r="V37" i="12"/>
  <c r="G38" i="12"/>
  <c r="M38" i="12" s="1"/>
  <c r="I38" i="12"/>
  <c r="K38" i="12"/>
  <c r="O38" i="12"/>
  <c r="Q38" i="12"/>
  <c r="V38" i="12"/>
  <c r="G39" i="12"/>
  <c r="M39" i="12" s="1"/>
  <c r="I39" i="12"/>
  <c r="K39" i="12"/>
  <c r="O39" i="12"/>
  <c r="Q39" i="12"/>
  <c r="V39" i="12"/>
  <c r="G40" i="12"/>
  <c r="M40" i="12" s="1"/>
  <c r="I40" i="12"/>
  <c r="K40" i="12"/>
  <c r="O40" i="12"/>
  <c r="Q40" i="12"/>
  <c r="V40" i="12"/>
  <c r="G41" i="12"/>
  <c r="M41" i="12" s="1"/>
  <c r="I41" i="12"/>
  <c r="K41" i="12"/>
  <c r="O41" i="12"/>
  <c r="Q41" i="12"/>
  <c r="V41" i="12"/>
  <c r="G43" i="12"/>
  <c r="M43" i="12" s="1"/>
  <c r="I43" i="12"/>
  <c r="K43" i="12"/>
  <c r="O43" i="12"/>
  <c r="Q43" i="12"/>
  <c r="V43" i="12"/>
  <c r="G45" i="12"/>
  <c r="M45" i="12" s="1"/>
  <c r="I45" i="12"/>
  <c r="K45" i="12"/>
  <c r="O45" i="12"/>
  <c r="Q45" i="12"/>
  <c r="V45" i="12"/>
  <c r="G46" i="12"/>
  <c r="M46" i="12" s="1"/>
  <c r="I46" i="12"/>
  <c r="K46" i="12"/>
  <c r="O46" i="12"/>
  <c r="Q46" i="12"/>
  <c r="V46" i="12"/>
  <c r="G47" i="12"/>
  <c r="M47" i="12" s="1"/>
  <c r="I47" i="12"/>
  <c r="K47" i="12"/>
  <c r="O47" i="12"/>
  <c r="Q47" i="12"/>
  <c r="V47" i="12"/>
  <c r="G48" i="12"/>
  <c r="M48" i="12" s="1"/>
  <c r="I48" i="12"/>
  <c r="K48" i="12"/>
  <c r="O48" i="12"/>
  <c r="Q48" i="12"/>
  <c r="V48" i="12"/>
  <c r="G49" i="12"/>
  <c r="M49" i="12" s="1"/>
  <c r="I49" i="12"/>
  <c r="K49" i="12"/>
  <c r="O49" i="12"/>
  <c r="Q49" i="12"/>
  <c r="V49" i="12"/>
  <c r="G50" i="12"/>
  <c r="M50" i="12" s="1"/>
  <c r="I50" i="12"/>
  <c r="K50" i="12"/>
  <c r="O50" i="12"/>
  <c r="Q50" i="12"/>
  <c r="V50" i="12"/>
  <c r="G51" i="12"/>
  <c r="M51" i="12" s="1"/>
  <c r="I51" i="12"/>
  <c r="K51" i="12"/>
  <c r="O51" i="12"/>
  <c r="Q51" i="12"/>
  <c r="V51" i="12"/>
  <c r="G52" i="12"/>
  <c r="M52" i="12" s="1"/>
  <c r="I52" i="12"/>
  <c r="K52" i="12"/>
  <c r="O52" i="12"/>
  <c r="Q52" i="12"/>
  <c r="V52" i="12"/>
  <c r="G53" i="12"/>
  <c r="M53" i="12" s="1"/>
  <c r="I53" i="12"/>
  <c r="K53" i="12"/>
  <c r="O53" i="12"/>
  <c r="Q53" i="12"/>
  <c r="V53" i="12"/>
  <c r="G54" i="12"/>
  <c r="M54" i="12" s="1"/>
  <c r="I54" i="12"/>
  <c r="K54" i="12"/>
  <c r="O54" i="12"/>
  <c r="Q54" i="12"/>
  <c r="V54" i="12"/>
  <c r="G55" i="12"/>
  <c r="M55" i="12" s="1"/>
  <c r="I55" i="12"/>
  <c r="K55" i="12"/>
  <c r="O55" i="12"/>
  <c r="Q55" i="12"/>
  <c r="V55" i="12"/>
  <c r="G56" i="12"/>
  <c r="M56" i="12" s="1"/>
  <c r="I56" i="12"/>
  <c r="K56" i="12"/>
  <c r="O56" i="12"/>
  <c r="Q56" i="12"/>
  <c r="V56" i="12"/>
  <c r="G57" i="12"/>
  <c r="M57" i="12" s="1"/>
  <c r="I57" i="12"/>
  <c r="K57" i="12"/>
  <c r="O57" i="12"/>
  <c r="Q57" i="12"/>
  <c r="V57" i="12"/>
  <c r="G58" i="12"/>
  <c r="M58" i="12" s="1"/>
  <c r="I58" i="12"/>
  <c r="K58" i="12"/>
  <c r="O58" i="12"/>
  <c r="Q58" i="12"/>
  <c r="V58" i="12"/>
  <c r="G60" i="12"/>
  <c r="I60" i="12"/>
  <c r="K60" i="12"/>
  <c r="O60" i="12"/>
  <c r="Q60" i="12"/>
  <c r="V60" i="12"/>
  <c r="G61" i="12"/>
  <c r="M61" i="12" s="1"/>
  <c r="I61" i="12"/>
  <c r="K61" i="12"/>
  <c r="O61" i="12"/>
  <c r="Q61" i="12"/>
  <c r="V61" i="12"/>
  <c r="G62" i="12"/>
  <c r="M62" i="12" s="1"/>
  <c r="I62" i="12"/>
  <c r="K62" i="12"/>
  <c r="O62" i="12"/>
  <c r="Q62" i="12"/>
  <c r="V62" i="12"/>
  <c r="G63" i="12"/>
  <c r="M63" i="12" s="1"/>
  <c r="I63" i="12"/>
  <c r="K63" i="12"/>
  <c r="O63" i="12"/>
  <c r="Q63" i="12"/>
  <c r="V63" i="12"/>
  <c r="G64" i="12"/>
  <c r="M64" i="12" s="1"/>
  <c r="I64" i="12"/>
  <c r="K64" i="12"/>
  <c r="O64" i="12"/>
  <c r="Q64" i="12"/>
  <c r="V64" i="12"/>
  <c r="G65" i="12"/>
  <c r="M65" i="12" s="1"/>
  <c r="I65" i="12"/>
  <c r="K65" i="12"/>
  <c r="O65" i="12"/>
  <c r="Q65" i="12"/>
  <c r="V65" i="12"/>
  <c r="G66" i="12"/>
  <c r="M66" i="12" s="1"/>
  <c r="I66" i="12"/>
  <c r="K66" i="12"/>
  <c r="O66" i="12"/>
  <c r="Q66" i="12"/>
  <c r="V66" i="12"/>
  <c r="G67" i="12"/>
  <c r="M67" i="12" s="1"/>
  <c r="I67" i="12"/>
  <c r="K67" i="12"/>
  <c r="O67" i="12"/>
  <c r="Q67" i="12"/>
  <c r="V67" i="12"/>
  <c r="G68" i="12"/>
  <c r="M68" i="12" s="1"/>
  <c r="I68" i="12"/>
  <c r="K68" i="12"/>
  <c r="O68" i="12"/>
  <c r="Q68" i="12"/>
  <c r="V68" i="12"/>
  <c r="G69" i="12"/>
  <c r="M69" i="12" s="1"/>
  <c r="I69" i="12"/>
  <c r="K69" i="12"/>
  <c r="O69" i="12"/>
  <c r="Q69" i="12"/>
  <c r="V69" i="12"/>
  <c r="G70" i="12"/>
  <c r="M70" i="12" s="1"/>
  <c r="I70" i="12"/>
  <c r="K70" i="12"/>
  <c r="O70" i="12"/>
  <c r="Q70" i="12"/>
  <c r="V70" i="12"/>
  <c r="G71" i="12"/>
  <c r="I71" i="12"/>
  <c r="K71" i="12"/>
  <c r="M71" i="12"/>
  <c r="O71" i="12"/>
  <c r="Q71" i="12"/>
  <c r="V71" i="12"/>
  <c r="G72" i="12"/>
  <c r="M72" i="12" s="1"/>
  <c r="I72" i="12"/>
  <c r="K72" i="12"/>
  <c r="O72" i="12"/>
  <c r="Q72" i="12"/>
  <c r="V72" i="12"/>
  <c r="G73" i="12"/>
  <c r="M73" i="12" s="1"/>
  <c r="I73" i="12"/>
  <c r="K73" i="12"/>
  <c r="O73" i="12"/>
  <c r="Q73" i="12"/>
  <c r="V73" i="12"/>
  <c r="G75" i="12"/>
  <c r="M75" i="12" s="1"/>
  <c r="I75" i="12"/>
  <c r="K75" i="12"/>
  <c r="O75" i="12"/>
  <c r="Q75" i="12"/>
  <c r="V75" i="12"/>
  <c r="V74" i="12" s="1"/>
  <c r="G76" i="12"/>
  <c r="M76" i="12" s="1"/>
  <c r="I76" i="12"/>
  <c r="K76" i="12"/>
  <c r="O76" i="12"/>
  <c r="Q76" i="12"/>
  <c r="V76" i="12"/>
  <c r="G77" i="12"/>
  <c r="M77" i="12" s="1"/>
  <c r="I77" i="12"/>
  <c r="K77" i="12"/>
  <c r="O77" i="12"/>
  <c r="Q77" i="12"/>
  <c r="V77" i="12"/>
  <c r="G78" i="12"/>
  <c r="M78" i="12" s="1"/>
  <c r="I78" i="12"/>
  <c r="K78" i="12"/>
  <c r="O78" i="12"/>
  <c r="Q78" i="12"/>
  <c r="V78" i="12"/>
  <c r="G79" i="12"/>
  <c r="I79" i="12"/>
  <c r="K79" i="12"/>
  <c r="M79" i="12"/>
  <c r="O79" i="12"/>
  <c r="Q79" i="12"/>
  <c r="V79" i="12"/>
  <c r="G80" i="12"/>
  <c r="M80" i="12" s="1"/>
  <c r="I80" i="12"/>
  <c r="K80" i="12"/>
  <c r="O80" i="12"/>
  <c r="Q80" i="12"/>
  <c r="V80" i="12"/>
  <c r="G81" i="12"/>
  <c r="M81" i="12" s="1"/>
  <c r="I81" i="12"/>
  <c r="K81" i="12"/>
  <c r="O81" i="12"/>
  <c r="Q81" i="12"/>
  <c r="V81" i="12"/>
  <c r="G82" i="12"/>
  <c r="I82" i="12"/>
  <c r="K82" i="12"/>
  <c r="O82" i="12"/>
  <c r="Q82" i="12"/>
  <c r="V82" i="12"/>
  <c r="G83" i="12"/>
  <c r="M83" i="12" s="1"/>
  <c r="I83" i="12"/>
  <c r="K83" i="12"/>
  <c r="O83" i="12"/>
  <c r="Q83" i="12"/>
  <c r="V83" i="12"/>
  <c r="G84" i="12"/>
  <c r="M84" i="12" s="1"/>
  <c r="I84" i="12"/>
  <c r="K84" i="12"/>
  <c r="O84" i="12"/>
  <c r="Q84" i="12"/>
  <c r="V84" i="12"/>
  <c r="G85" i="12"/>
  <c r="I85" i="12"/>
  <c r="K85" i="12"/>
  <c r="M85" i="12"/>
  <c r="O85" i="12"/>
  <c r="Q85" i="12"/>
  <c r="V85" i="12"/>
  <c r="G86" i="12"/>
  <c r="M86" i="12" s="1"/>
  <c r="I86" i="12"/>
  <c r="K86" i="12"/>
  <c r="O86" i="12"/>
  <c r="Q86" i="12"/>
  <c r="V86" i="12"/>
  <c r="G87" i="12"/>
  <c r="M87" i="12" s="1"/>
  <c r="I87" i="12"/>
  <c r="K87" i="12"/>
  <c r="O87" i="12"/>
  <c r="Q87" i="12"/>
  <c r="V87" i="12"/>
  <c r="G88" i="12"/>
  <c r="M88" i="12" s="1"/>
  <c r="I88" i="12"/>
  <c r="K88" i="12"/>
  <c r="O88" i="12"/>
  <c r="Q88" i="12"/>
  <c r="V88" i="12"/>
  <c r="G89" i="12"/>
  <c r="M89" i="12" s="1"/>
  <c r="I89" i="12"/>
  <c r="K89" i="12"/>
  <c r="O89" i="12"/>
  <c r="Q89" i="12"/>
  <c r="V89" i="12"/>
  <c r="G90" i="12"/>
  <c r="M90" i="12" s="1"/>
  <c r="I90" i="12"/>
  <c r="K90" i="12"/>
  <c r="O90" i="12"/>
  <c r="Q90" i="12"/>
  <c r="V90" i="12"/>
  <c r="G91" i="12"/>
  <c r="M91" i="12" s="1"/>
  <c r="I91" i="12"/>
  <c r="K91" i="12"/>
  <c r="O91" i="12"/>
  <c r="Q91" i="12"/>
  <c r="V91" i="12"/>
  <c r="G93" i="12"/>
  <c r="I93" i="12"/>
  <c r="K93" i="12"/>
  <c r="O93" i="12"/>
  <c r="Q93" i="12"/>
  <c r="V93" i="12"/>
  <c r="G94" i="12"/>
  <c r="M94" i="12" s="1"/>
  <c r="I94" i="12"/>
  <c r="K94" i="12"/>
  <c r="O94" i="12"/>
  <c r="Q94" i="12"/>
  <c r="V94" i="12"/>
  <c r="G95" i="12"/>
  <c r="M95" i="12" s="1"/>
  <c r="I95" i="12"/>
  <c r="K95" i="12"/>
  <c r="O95" i="12"/>
  <c r="Q95" i="12"/>
  <c r="V95" i="12"/>
  <c r="G96" i="12"/>
  <c r="I96" i="12"/>
  <c r="K96" i="12"/>
  <c r="M96" i="12"/>
  <c r="O96" i="12"/>
  <c r="Q96" i="12"/>
  <c r="V96" i="12"/>
  <c r="G97" i="12"/>
  <c r="M97" i="12" s="1"/>
  <c r="I97" i="12"/>
  <c r="K97" i="12"/>
  <c r="O97" i="12"/>
  <c r="Q97" i="12"/>
  <c r="V97" i="12"/>
  <c r="G98" i="12"/>
  <c r="I98" i="12"/>
  <c r="K98" i="12"/>
  <c r="O98" i="12"/>
  <c r="Q98" i="12"/>
  <c r="V98" i="12"/>
  <c r="G99" i="12"/>
  <c r="M99" i="12" s="1"/>
  <c r="I99" i="12"/>
  <c r="K99" i="12"/>
  <c r="O99" i="12"/>
  <c r="Q99" i="12"/>
  <c r="V99" i="12"/>
  <c r="G100" i="12"/>
  <c r="M100" i="12" s="1"/>
  <c r="I100" i="12"/>
  <c r="K100" i="12"/>
  <c r="O100" i="12"/>
  <c r="Q100" i="12"/>
  <c r="V100" i="12"/>
  <c r="G101" i="12"/>
  <c r="I101" i="12"/>
  <c r="K101" i="12"/>
  <c r="M101" i="12"/>
  <c r="O101" i="12"/>
  <c r="Q101" i="12"/>
  <c r="V101" i="12"/>
  <c r="G102" i="12"/>
  <c r="M102" i="12" s="1"/>
  <c r="I102" i="12"/>
  <c r="K102" i="12"/>
  <c r="O102" i="12"/>
  <c r="Q102" i="12"/>
  <c r="V102" i="12"/>
  <c r="G104" i="12"/>
  <c r="M104" i="12" s="1"/>
  <c r="I104" i="12"/>
  <c r="I103" i="12" s="1"/>
  <c r="K104" i="12"/>
  <c r="K103" i="12" s="1"/>
  <c r="O104" i="12"/>
  <c r="Q104" i="12"/>
  <c r="V104" i="12"/>
  <c r="G105" i="12"/>
  <c r="I105" i="12"/>
  <c r="K105" i="12"/>
  <c r="O105" i="12"/>
  <c r="Q105" i="12"/>
  <c r="Q103" i="12" s="1"/>
  <c r="V105" i="12"/>
  <c r="G106" i="12"/>
  <c r="M106" i="12" s="1"/>
  <c r="I106" i="12"/>
  <c r="K106" i="12"/>
  <c r="O106" i="12"/>
  <c r="Q106" i="12"/>
  <c r="V106" i="12"/>
  <c r="G108" i="12"/>
  <c r="I108" i="12"/>
  <c r="K108" i="12"/>
  <c r="O108" i="12"/>
  <c r="Q108" i="12"/>
  <c r="V108" i="12"/>
  <c r="G109" i="12"/>
  <c r="M109" i="12" s="1"/>
  <c r="I109" i="12"/>
  <c r="I107" i="12" s="1"/>
  <c r="K109" i="12"/>
  <c r="O109" i="12"/>
  <c r="Q109" i="12"/>
  <c r="V109" i="12"/>
  <c r="G110" i="12"/>
  <c r="M110" i="12" s="1"/>
  <c r="I110" i="12"/>
  <c r="K110" i="12"/>
  <c r="O110" i="12"/>
  <c r="Q110" i="12"/>
  <c r="V110" i="12"/>
  <c r="G111" i="12"/>
  <c r="M111" i="12" s="1"/>
  <c r="I111" i="12"/>
  <c r="K111" i="12"/>
  <c r="O111" i="12"/>
  <c r="Q111" i="12"/>
  <c r="V111" i="12"/>
  <c r="G113" i="12"/>
  <c r="M113" i="12" s="1"/>
  <c r="I113" i="12"/>
  <c r="K113" i="12"/>
  <c r="O113" i="12"/>
  <c r="Q113" i="12"/>
  <c r="V113" i="12"/>
  <c r="G115" i="12"/>
  <c r="I115" i="12"/>
  <c r="K115" i="12"/>
  <c r="O115" i="12"/>
  <c r="Q115" i="12"/>
  <c r="V115" i="12"/>
  <c r="G116" i="12"/>
  <c r="M116" i="12" s="1"/>
  <c r="I116" i="12"/>
  <c r="K116" i="12"/>
  <c r="O116" i="12"/>
  <c r="Q116" i="12"/>
  <c r="V116" i="12"/>
  <c r="G117" i="12"/>
  <c r="M117" i="12" s="1"/>
  <c r="I117" i="12"/>
  <c r="K117" i="12"/>
  <c r="O117" i="12"/>
  <c r="Q117" i="12"/>
  <c r="V117" i="12"/>
  <c r="G118" i="12"/>
  <c r="I118" i="12"/>
  <c r="K118" i="12"/>
  <c r="M118" i="12"/>
  <c r="O118" i="12"/>
  <c r="Q118" i="12"/>
  <c r="V118" i="12"/>
  <c r="G119" i="12"/>
  <c r="M119" i="12" s="1"/>
  <c r="I119" i="12"/>
  <c r="K119" i="12"/>
  <c r="O119" i="12"/>
  <c r="Q119" i="12"/>
  <c r="V119" i="12"/>
  <c r="G120" i="12"/>
  <c r="M120" i="12" s="1"/>
  <c r="I120" i="12"/>
  <c r="K120" i="12"/>
  <c r="O120" i="12"/>
  <c r="Q120" i="12"/>
  <c r="V120" i="12"/>
  <c r="G121" i="12"/>
  <c r="M121" i="12" s="1"/>
  <c r="I121" i="12"/>
  <c r="K121" i="12"/>
  <c r="O121" i="12"/>
  <c r="Q121" i="12"/>
  <c r="V121" i="12"/>
  <c r="G122" i="12"/>
  <c r="M122" i="12" s="1"/>
  <c r="I122" i="12"/>
  <c r="K122" i="12"/>
  <c r="O122" i="12"/>
  <c r="Q122" i="12"/>
  <c r="V122" i="12"/>
  <c r="G123" i="12"/>
  <c r="M123" i="12" s="1"/>
  <c r="I123" i="12"/>
  <c r="K123" i="12"/>
  <c r="O123" i="12"/>
  <c r="Q123" i="12"/>
  <c r="V123" i="12"/>
  <c r="G124" i="12"/>
  <c r="M124" i="12" s="1"/>
  <c r="I124" i="12"/>
  <c r="K124" i="12"/>
  <c r="O124" i="12"/>
  <c r="Q124" i="12"/>
  <c r="V124" i="12"/>
  <c r="G125" i="12"/>
  <c r="M125" i="12" s="1"/>
  <c r="I125" i="12"/>
  <c r="K125" i="12"/>
  <c r="O125" i="12"/>
  <c r="Q125" i="12"/>
  <c r="V125" i="12"/>
  <c r="G126" i="12"/>
  <c r="I126" i="12"/>
  <c r="K126" i="12"/>
  <c r="M126" i="12"/>
  <c r="O126" i="12"/>
  <c r="Q126" i="12"/>
  <c r="V126" i="12"/>
  <c r="G127" i="12"/>
  <c r="M127" i="12" s="1"/>
  <c r="I127" i="12"/>
  <c r="K127" i="12"/>
  <c r="O127" i="12"/>
  <c r="Q127" i="12"/>
  <c r="V127" i="12"/>
  <c r="G128" i="12"/>
  <c r="M128" i="12" s="1"/>
  <c r="I128" i="12"/>
  <c r="K128" i="12"/>
  <c r="O128" i="12"/>
  <c r="Q128" i="12"/>
  <c r="V128" i="12"/>
  <c r="G129" i="12"/>
  <c r="I129" i="12"/>
  <c r="K129" i="12"/>
  <c r="M129" i="12"/>
  <c r="O129" i="12"/>
  <c r="Q129" i="12"/>
  <c r="V129" i="12"/>
  <c r="AE131" i="12"/>
  <c r="F42" i="1" s="1"/>
  <c r="H54" i="1"/>
  <c r="J29" i="1"/>
  <c r="J26" i="1"/>
  <c r="G39" i="1"/>
  <c r="F39" i="1"/>
  <c r="J23" i="1"/>
  <c r="J24" i="1"/>
  <c r="J25" i="1"/>
  <c r="E24" i="1"/>
  <c r="E26" i="1"/>
  <c r="Q35" i="13" l="1"/>
  <c r="I92" i="16"/>
  <c r="O92" i="16"/>
  <c r="V60" i="16"/>
  <c r="K114" i="12"/>
  <c r="K107" i="12"/>
  <c r="Q92" i="12"/>
  <c r="Q74" i="12"/>
  <c r="I59" i="12"/>
  <c r="V30" i="12"/>
  <c r="I18" i="12"/>
  <c r="K35" i="13"/>
  <c r="V24" i="13"/>
  <c r="I8" i="13"/>
  <c r="O165" i="14"/>
  <c r="I127" i="16"/>
  <c r="O118" i="16"/>
  <c r="Q60" i="16"/>
  <c r="O8" i="16"/>
  <c r="Q8" i="16"/>
  <c r="G30" i="12"/>
  <c r="O92" i="12"/>
  <c r="G18" i="12"/>
  <c r="I35" i="13"/>
  <c r="Q24" i="13"/>
  <c r="I181" i="14"/>
  <c r="K8" i="14"/>
  <c r="G49" i="16"/>
  <c r="V8" i="16"/>
  <c r="G107" i="12"/>
  <c r="K74" i="12"/>
  <c r="V59" i="12"/>
  <c r="V18" i="12"/>
  <c r="V118" i="16"/>
  <c r="I118" i="16"/>
  <c r="Q110" i="16"/>
  <c r="K60" i="16"/>
  <c r="K8" i="16"/>
  <c r="V114" i="12"/>
  <c r="G103" i="12"/>
  <c r="V92" i="12"/>
  <c r="I92" i="12"/>
  <c r="I74" i="12"/>
  <c r="K30" i="12"/>
  <c r="Q18" i="12"/>
  <c r="G35" i="13"/>
  <c r="K24" i="13"/>
  <c r="O8" i="13"/>
  <c r="V156" i="16"/>
  <c r="V153" i="16"/>
  <c r="V141" i="16"/>
  <c r="K110" i="16"/>
  <c r="I60" i="16"/>
  <c r="Q49" i="16"/>
  <c r="I8" i="16"/>
  <c r="K127" i="16"/>
  <c r="Q107" i="12"/>
  <c r="V103" i="12"/>
  <c r="G92" i="12"/>
  <c r="O59" i="12"/>
  <c r="I30" i="12"/>
  <c r="K18" i="12"/>
  <c r="V8" i="12"/>
  <c r="I24" i="13"/>
  <c r="Q156" i="16"/>
  <c r="Q138" i="16"/>
  <c r="O49" i="16"/>
  <c r="Q114" i="12"/>
  <c r="O114" i="12"/>
  <c r="O107" i="12"/>
  <c r="O74" i="12"/>
  <c r="K59" i="12"/>
  <c r="O8" i="12"/>
  <c r="Q8" i="12"/>
  <c r="G24" i="13"/>
  <c r="G8" i="13"/>
  <c r="G47" i="13" s="1"/>
  <c r="I94" i="1" s="1"/>
  <c r="Q8" i="14"/>
  <c r="O153" i="16"/>
  <c r="O141" i="16"/>
  <c r="O138" i="16"/>
  <c r="O60" i="16"/>
  <c r="K49" i="16"/>
  <c r="K141" i="16"/>
  <c r="K118" i="16"/>
  <c r="V92" i="16"/>
  <c r="K92" i="12"/>
  <c r="K156" i="16"/>
  <c r="I114" i="12"/>
  <c r="G74" i="12"/>
  <c r="G59" i="12"/>
  <c r="Q30" i="12"/>
  <c r="K8" i="12"/>
  <c r="V8" i="13"/>
  <c r="I156" i="16"/>
  <c r="I141" i="16"/>
  <c r="Q92" i="16"/>
  <c r="V49" i="16"/>
  <c r="O38" i="16"/>
  <c r="O103" i="12"/>
  <c r="O30" i="12"/>
  <c r="I8" i="12"/>
  <c r="O24" i="13"/>
  <c r="Q8" i="13"/>
  <c r="Q141" i="16"/>
  <c r="G141" i="16"/>
  <c r="V127" i="16"/>
  <c r="V38" i="16"/>
  <c r="K38" i="16"/>
  <c r="G114" i="12"/>
  <c r="V107" i="12"/>
  <c r="Q59" i="12"/>
  <c r="V35" i="13"/>
  <c r="V181" i="14"/>
  <c r="O156" i="16"/>
  <c r="Q127" i="16"/>
  <c r="G118" i="16"/>
  <c r="O110" i="16"/>
  <c r="K92" i="16"/>
  <c r="I38" i="16"/>
  <c r="G159" i="14"/>
  <c r="M154" i="16"/>
  <c r="M153" i="16" s="1"/>
  <c r="M142" i="16"/>
  <c r="M139" i="16"/>
  <c r="M138" i="16" s="1"/>
  <c r="G127" i="16"/>
  <c r="G110" i="16"/>
  <c r="M111" i="16"/>
  <c r="M110" i="16" s="1"/>
  <c r="M51" i="16"/>
  <c r="G38" i="16"/>
  <c r="G8" i="16"/>
  <c r="AF192" i="16"/>
  <c r="M8" i="14"/>
  <c r="M27" i="13"/>
  <c r="M24" i="13" s="1"/>
  <c r="F44" i="1"/>
  <c r="AF47" i="13"/>
  <c r="M108" i="12"/>
  <c r="M107" i="12" s="1"/>
  <c r="M105" i="12"/>
  <c r="M93" i="12"/>
  <c r="M60" i="12"/>
  <c r="M31" i="12"/>
  <c r="G28" i="12"/>
  <c r="M19" i="12"/>
  <c r="M18" i="12" s="1"/>
  <c r="G30" i="20"/>
  <c r="I113" i="1" s="1"/>
  <c r="I20" i="1"/>
  <c r="G411" i="19"/>
  <c r="I88" i="1" s="1"/>
  <c r="V427" i="19"/>
  <c r="G575" i="19"/>
  <c r="I100" i="1" s="1"/>
  <c r="M181" i="19"/>
  <c r="O651" i="19"/>
  <c r="K654" i="19"/>
  <c r="V629" i="19"/>
  <c r="O654" i="19"/>
  <c r="Q181" i="19"/>
  <c r="G612" i="19"/>
  <c r="I103" i="1" s="1"/>
  <c r="G373" i="19"/>
  <c r="I87" i="1" s="1"/>
  <c r="V416" i="19"/>
  <c r="G315" i="19"/>
  <c r="I82" i="1" s="1"/>
  <c r="I362" i="19"/>
  <c r="I373" i="19"/>
  <c r="G517" i="19"/>
  <c r="I96" i="1" s="1"/>
  <c r="M576" i="19"/>
  <c r="M575" i="19" s="1"/>
  <c r="G609" i="19"/>
  <c r="I102" i="1" s="1"/>
  <c r="I629" i="19"/>
  <c r="Q427" i="19"/>
  <c r="O615" i="19"/>
  <c r="M654" i="19"/>
  <c r="O181" i="19"/>
  <c r="I481" i="19"/>
  <c r="M651" i="19"/>
  <c r="I427" i="19"/>
  <c r="K638" i="19"/>
  <c r="K52" i="19"/>
  <c r="K181" i="19"/>
  <c r="O232" i="19"/>
  <c r="O30" i="19"/>
  <c r="Q189" i="19"/>
  <c r="K315" i="19"/>
  <c r="O315" i="19"/>
  <c r="O638" i="19"/>
  <c r="I651" i="19"/>
  <c r="Q654" i="19"/>
  <c r="M316" i="19"/>
  <c r="M315" i="19" s="1"/>
  <c r="K337" i="19"/>
  <c r="Q638" i="19"/>
  <c r="I8" i="19"/>
  <c r="Q30" i="19"/>
  <c r="O416" i="19"/>
  <c r="V432" i="19"/>
  <c r="Q8" i="19"/>
  <c r="I52" i="19"/>
  <c r="K373" i="19"/>
  <c r="I556" i="19"/>
  <c r="O582" i="19"/>
  <c r="Q615" i="19"/>
  <c r="Q657" i="19"/>
  <c r="G189" i="19"/>
  <c r="I80" i="1" s="1"/>
  <c r="G521" i="19"/>
  <c r="I97" i="1" s="1"/>
  <c r="K521" i="19"/>
  <c r="V128" i="19"/>
  <c r="V315" i="19"/>
  <c r="Q337" i="19"/>
  <c r="K362" i="19"/>
  <c r="M382" i="19"/>
  <c r="M373" i="19" s="1"/>
  <c r="M30" i="19"/>
  <c r="I128" i="19"/>
  <c r="O362" i="19"/>
  <c r="Q575" i="19"/>
  <c r="V615" i="19"/>
  <c r="Q629" i="19"/>
  <c r="I654" i="19"/>
  <c r="V8" i="19"/>
  <c r="I189" i="19"/>
  <c r="K189" i="19"/>
  <c r="G332" i="19"/>
  <c r="I84" i="1" s="1"/>
  <c r="I337" i="19"/>
  <c r="Q362" i="19"/>
  <c r="O432" i="19"/>
  <c r="Q556" i="19"/>
  <c r="K629" i="19"/>
  <c r="Q373" i="19"/>
  <c r="Q432" i="19"/>
  <c r="K582" i="19"/>
  <c r="I30" i="19"/>
  <c r="V181" i="19"/>
  <c r="I232" i="19"/>
  <c r="O521" i="19"/>
  <c r="V556" i="19"/>
  <c r="K657" i="19"/>
  <c r="O189" i="19"/>
  <c r="K232" i="19"/>
  <c r="I315" i="19"/>
  <c r="I575" i="19"/>
  <c r="Q582" i="19"/>
  <c r="V651" i="19"/>
  <c r="O657" i="19"/>
  <c r="K30" i="19"/>
  <c r="O52" i="19"/>
  <c r="V189" i="19"/>
  <c r="V337" i="19"/>
  <c r="I416" i="19"/>
  <c r="M481" i="19"/>
  <c r="I521" i="19"/>
  <c r="G629" i="19"/>
  <c r="I105" i="1" s="1"/>
  <c r="V657" i="19"/>
  <c r="V30" i="19"/>
  <c r="Q52" i="19"/>
  <c r="V232" i="19"/>
  <c r="Q232" i="19"/>
  <c r="K416" i="19"/>
  <c r="G427" i="19"/>
  <c r="I91" i="1" s="1"/>
  <c r="O575" i="19"/>
  <c r="I582" i="19"/>
  <c r="V638" i="19"/>
  <c r="AF679" i="19"/>
  <c r="Q315" i="19"/>
  <c r="V362" i="19"/>
  <c r="O373" i="19"/>
  <c r="M427" i="19"/>
  <c r="K481" i="19"/>
  <c r="M522" i="19"/>
  <c r="M521" i="19" s="1"/>
  <c r="G651" i="19"/>
  <c r="I107" i="1" s="1"/>
  <c r="I657" i="19"/>
  <c r="V52" i="19"/>
  <c r="K128" i="19"/>
  <c r="O481" i="19"/>
  <c r="M615" i="19"/>
  <c r="M634" i="19"/>
  <c r="M629" i="19" s="1"/>
  <c r="I638" i="19"/>
  <c r="K8" i="19"/>
  <c r="O128" i="19"/>
  <c r="O337" i="19"/>
  <c r="V373" i="19"/>
  <c r="Q416" i="19"/>
  <c r="K427" i="19"/>
  <c r="I432" i="19"/>
  <c r="Q481" i="19"/>
  <c r="Q521" i="19"/>
  <c r="V575" i="19"/>
  <c r="I615" i="19"/>
  <c r="O629" i="19"/>
  <c r="Q651" i="19"/>
  <c r="O8" i="19"/>
  <c r="Q128" i="19"/>
  <c r="I181" i="19"/>
  <c r="O427" i="19"/>
  <c r="K432" i="19"/>
  <c r="V521" i="19"/>
  <c r="K556" i="19"/>
  <c r="V582" i="19"/>
  <c r="K615" i="19"/>
  <c r="G337" i="19"/>
  <c r="I85" i="1" s="1"/>
  <c r="V481" i="19"/>
  <c r="O556" i="19"/>
  <c r="K575" i="19"/>
  <c r="K651" i="19"/>
  <c r="V654" i="19"/>
  <c r="G8" i="12"/>
  <c r="AF131" i="12"/>
  <c r="G42" i="1" s="1"/>
  <c r="I42" i="1" s="1"/>
  <c r="V170" i="14"/>
  <c r="I159" i="14"/>
  <c r="O126" i="14"/>
  <c r="I88" i="14"/>
  <c r="K88" i="14"/>
  <c r="Q39" i="14"/>
  <c r="V11" i="14"/>
  <c r="F47" i="1"/>
  <c r="Q88" i="14"/>
  <c r="Q181" i="14"/>
  <c r="I126" i="14"/>
  <c r="I39" i="14"/>
  <c r="G170" i="14"/>
  <c r="K170" i="14"/>
  <c r="V165" i="14"/>
  <c r="K126" i="14"/>
  <c r="V39" i="14"/>
  <c r="K39" i="14"/>
  <c r="O11" i="14"/>
  <c r="K181" i="14"/>
  <c r="Q165" i="14"/>
  <c r="K159" i="14"/>
  <c r="Q126" i="14"/>
  <c r="O22" i="14"/>
  <c r="I11" i="14"/>
  <c r="Q170" i="14"/>
  <c r="Q22" i="14"/>
  <c r="M181" i="14"/>
  <c r="K165" i="14"/>
  <c r="G88" i="14"/>
  <c r="G39" i="14"/>
  <c r="G22" i="14"/>
  <c r="Q11" i="14"/>
  <c r="V8" i="14"/>
  <c r="O170" i="14"/>
  <c r="V159" i="14"/>
  <c r="V88" i="14"/>
  <c r="K22" i="14"/>
  <c r="I165" i="14"/>
  <c r="G181" i="14"/>
  <c r="Q159" i="14"/>
  <c r="I22" i="14"/>
  <c r="K11" i="14"/>
  <c r="V126" i="14"/>
  <c r="O88" i="14"/>
  <c r="V22" i="14"/>
  <c r="O159" i="14"/>
  <c r="O39" i="14"/>
  <c r="G34" i="14"/>
  <c r="M11" i="14"/>
  <c r="O76" i="18"/>
  <c r="V54" i="18"/>
  <c r="G54" i="18"/>
  <c r="G8" i="18"/>
  <c r="G76" i="18"/>
  <c r="G63" i="18"/>
  <c r="Q76" i="18"/>
  <c r="G30" i="18"/>
  <c r="I76" i="18"/>
  <c r="I54" i="18"/>
  <c r="Q30" i="18"/>
  <c r="O54" i="18"/>
  <c r="V8" i="18"/>
  <c r="K76" i="18"/>
  <c r="O63" i="18"/>
  <c r="V63" i="18"/>
  <c r="Q8" i="18"/>
  <c r="O8" i="18"/>
  <c r="K54" i="18"/>
  <c r="V30" i="18"/>
  <c r="K30" i="18"/>
  <c r="K8" i="18"/>
  <c r="V76" i="18"/>
  <c r="K63" i="18"/>
  <c r="I8" i="18"/>
  <c r="Q63" i="18"/>
  <c r="I63" i="18"/>
  <c r="I30" i="18"/>
  <c r="O30" i="18"/>
  <c r="Q54" i="18"/>
  <c r="F53" i="1"/>
  <c r="F43" i="1"/>
  <c r="F40" i="1"/>
  <c r="M52" i="19"/>
  <c r="M128" i="19"/>
  <c r="M337" i="19"/>
  <c r="M362" i="19"/>
  <c r="M416" i="19"/>
  <c r="M432" i="19"/>
  <c r="M582" i="19"/>
  <c r="M556" i="19"/>
  <c r="M657" i="19"/>
  <c r="M232" i="19"/>
  <c r="M638" i="19"/>
  <c r="M189" i="19"/>
  <c r="G52" i="19"/>
  <c r="I77" i="1" s="1"/>
  <c r="G128" i="19"/>
  <c r="I78" i="1" s="1"/>
  <c r="G481" i="19"/>
  <c r="I95" i="1" s="1"/>
  <c r="G556" i="19"/>
  <c r="I99" i="1" s="1"/>
  <c r="G654" i="19"/>
  <c r="I111" i="1" s="1"/>
  <c r="G328" i="19"/>
  <c r="I83" i="1" s="1"/>
  <c r="G553" i="19"/>
  <c r="I98" i="1" s="1"/>
  <c r="G416" i="19"/>
  <c r="I90" i="1" s="1"/>
  <c r="G432" i="19"/>
  <c r="I92" i="1" s="1"/>
  <c r="G8" i="19"/>
  <c r="G30" i="19"/>
  <c r="I76" i="1" s="1"/>
  <c r="G181" i="19"/>
  <c r="I79" i="1" s="1"/>
  <c r="G413" i="19"/>
  <c r="I89" i="1" s="1"/>
  <c r="G582" i="19"/>
  <c r="I101" i="1" s="1"/>
  <c r="G657" i="19"/>
  <c r="I112" i="1" s="1"/>
  <c r="M9" i="19"/>
  <c r="M8" i="19" s="1"/>
  <c r="G232" i="19"/>
  <c r="I81" i="1" s="1"/>
  <c r="G362" i="19"/>
  <c r="I86" i="1" s="1"/>
  <c r="G615" i="19"/>
  <c r="I104" i="1" s="1"/>
  <c r="G638" i="19"/>
  <c r="I106" i="1" s="1"/>
  <c r="AF85" i="18"/>
  <c r="M78" i="18"/>
  <c r="M76" i="18" s="1"/>
  <c r="M71" i="18"/>
  <c r="M63" i="18" s="1"/>
  <c r="M55" i="18"/>
  <c r="M54" i="18" s="1"/>
  <c r="M39" i="18"/>
  <c r="M30" i="18" s="1"/>
  <c r="M19" i="18"/>
  <c r="M8" i="18" s="1"/>
  <c r="M156" i="16"/>
  <c r="M141" i="16"/>
  <c r="M60" i="16"/>
  <c r="M49" i="16"/>
  <c r="M92" i="16"/>
  <c r="G156" i="16"/>
  <c r="G92" i="16"/>
  <c r="G60" i="16"/>
  <c r="M39" i="16"/>
  <c r="M38" i="16" s="1"/>
  <c r="M128" i="16"/>
  <c r="M127" i="16" s="1"/>
  <c r="M120" i="16"/>
  <c r="M118" i="16" s="1"/>
  <c r="M16" i="16"/>
  <c r="M8" i="16" s="1"/>
  <c r="M165" i="14"/>
  <c r="M126" i="14"/>
  <c r="G126" i="14"/>
  <c r="G11" i="14"/>
  <c r="G165" i="14"/>
  <c r="M90" i="14"/>
  <c r="M88" i="14" s="1"/>
  <c r="M38" i="14"/>
  <c r="M37" i="14" s="1"/>
  <c r="M29" i="14"/>
  <c r="M22" i="14" s="1"/>
  <c r="M160" i="14"/>
  <c r="M159" i="14" s="1"/>
  <c r="M54" i="14"/>
  <c r="M39" i="14" s="1"/>
  <c r="AF186" i="14"/>
  <c r="M174" i="14"/>
  <c r="M170" i="14" s="1"/>
  <c r="M35" i="13"/>
  <c r="M15" i="13"/>
  <c r="M16" i="13"/>
  <c r="M59" i="12"/>
  <c r="M30" i="12"/>
  <c r="M103" i="12"/>
  <c r="M115" i="12"/>
  <c r="M114" i="12" s="1"/>
  <c r="M98" i="12"/>
  <c r="M82" i="12"/>
  <c r="M74" i="12" s="1"/>
  <c r="M16" i="12"/>
  <c r="M8" i="12" s="1"/>
  <c r="M92" i="12" l="1"/>
  <c r="M8" i="13"/>
  <c r="G192" i="16"/>
  <c r="I109" i="1" s="1"/>
  <c r="G186" i="14"/>
  <c r="I93" i="1" s="1"/>
  <c r="I17" i="1" s="1"/>
  <c r="G45" i="1"/>
  <c r="I45" i="1" s="1"/>
  <c r="G44" i="1"/>
  <c r="I44" i="1" s="1"/>
  <c r="G131" i="12"/>
  <c r="I108" i="1" s="1"/>
  <c r="I75" i="1"/>
  <c r="I16" i="1" s="1"/>
  <c r="G679" i="19"/>
  <c r="G43" i="1"/>
  <c r="I43" i="1" s="1"/>
  <c r="G46" i="1"/>
  <c r="I46" i="1" s="1"/>
  <c r="G47" i="1"/>
  <c r="I47" i="1" s="1"/>
  <c r="G85" i="18"/>
  <c r="I110" i="1" s="1"/>
  <c r="G53" i="1"/>
  <c r="I53" i="1" s="1"/>
  <c r="G52" i="1"/>
  <c r="I52" i="1" s="1"/>
  <c r="G40" i="1"/>
  <c r="G54" i="1" s="1"/>
  <c r="F54" i="1"/>
  <c r="G49" i="1" l="1"/>
  <c r="I49" i="1" s="1"/>
  <c r="I18" i="1"/>
  <c r="I21" i="1" s="1"/>
  <c r="G51" i="1"/>
  <c r="I51" i="1" s="1"/>
  <c r="I114" i="1"/>
  <c r="J113" i="1" s="1"/>
  <c r="I40" i="1"/>
  <c r="G48" i="1" l="1"/>
  <c r="I48" i="1" s="1"/>
  <c r="G50" i="1"/>
  <c r="I50" i="1" s="1"/>
  <c r="J75" i="1"/>
  <c r="J111" i="1"/>
  <c r="J104" i="1"/>
  <c r="J80" i="1"/>
  <c r="J83" i="1"/>
  <c r="J93" i="1"/>
  <c r="J109" i="1"/>
  <c r="J98" i="1"/>
  <c r="J112" i="1"/>
  <c r="J77" i="1"/>
  <c r="J78" i="1"/>
  <c r="J90" i="1"/>
  <c r="J110" i="1"/>
  <c r="J106" i="1"/>
  <c r="J94" i="1"/>
  <c r="J79" i="1"/>
  <c r="J102" i="1"/>
  <c r="J76" i="1"/>
  <c r="J97" i="1"/>
  <c r="J103" i="1"/>
  <c r="J107" i="1"/>
  <c r="J81" i="1"/>
  <c r="J96" i="1"/>
  <c r="J86" i="1"/>
  <c r="J88" i="1"/>
  <c r="J82" i="1"/>
  <c r="J89" i="1"/>
  <c r="J101" i="1"/>
  <c r="J99" i="1"/>
  <c r="J84" i="1"/>
  <c r="J91" i="1"/>
  <c r="J105" i="1"/>
  <c r="J85" i="1"/>
  <c r="J100" i="1"/>
  <c r="J95" i="1"/>
  <c r="J87" i="1"/>
  <c r="J92" i="1"/>
  <c r="J108" i="1"/>
  <c r="G25" i="1"/>
  <c r="I54" i="1" l="1"/>
  <c r="J53" i="1" s="1"/>
  <c r="J114" i="1"/>
  <c r="G27" i="1"/>
  <c r="G29" i="1" s="1"/>
  <c r="A27" i="1"/>
  <c r="A29" i="1" s="1"/>
  <c r="G30" i="1" s="1"/>
  <c r="J50" i="1" l="1"/>
  <c r="J46" i="1"/>
  <c r="J40" i="1"/>
  <c r="J52" i="1"/>
  <c r="J45" i="1"/>
  <c r="J42" i="1"/>
  <c r="J49" i="1"/>
  <c r="J47" i="1"/>
  <c r="J48" i="1"/>
  <c r="J43" i="1"/>
  <c r="J51" i="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A57F49DB-9B7A-4062-8E85-93EFBEF3634E}">
      <text>
        <r>
          <rPr>
            <sz val="9"/>
            <color indexed="81"/>
            <rFont val="Tahoma"/>
            <family val="2"/>
            <charset val="238"/>
          </rPr>
          <t>Jedná se o informaci, zda se jedná o položku, která je do rozpočtu zadána z cenové soustavy RTS, nebo vlastní.</t>
        </r>
      </text>
    </comment>
    <comment ref="T6" authorId="0" shapeId="0" xr:uid="{28D945B0-5DF8-49C5-803C-6A68CF38A60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71471C6-A798-49DB-9AF6-6A8266916667}">
      <text>
        <r>
          <rPr>
            <sz val="9"/>
            <color indexed="81"/>
            <rFont val="Tahoma"/>
            <family val="2"/>
            <charset val="238"/>
          </rPr>
          <t>Jedná se o informaci, zda se jedná o položku, která je do rozpočtu zadána z cenové soustavy RTS, nebo vlastní.</t>
        </r>
      </text>
    </comment>
    <comment ref="T6" authorId="0" shapeId="0" xr:uid="{DB4B101E-4005-42E5-AEA8-6A9ECA60EBA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44C82B0-604D-43A1-BA02-98DB90936019}">
      <text>
        <r>
          <rPr>
            <sz val="9"/>
            <color indexed="81"/>
            <rFont val="Tahoma"/>
            <family val="2"/>
            <charset val="238"/>
          </rPr>
          <t>Jedná se o informaci, zda se jedná o položku, která je do rozpočtu zadána z cenové soustavy RTS, nebo vlastní.</t>
        </r>
      </text>
    </comment>
    <comment ref="T6" authorId="0" shapeId="0" xr:uid="{E5F9F787-E499-488B-BB66-A395F8E1746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EFF08CFB-C2A4-4675-8D12-D44ED12E9496}">
      <text>
        <r>
          <rPr>
            <sz val="9"/>
            <color indexed="81"/>
            <rFont val="Tahoma"/>
            <family val="2"/>
            <charset val="238"/>
          </rPr>
          <t>Jedná se o informaci, zda se jedná o položku, která je do rozpočtu zadána z cenové soustavy RTS, nebo vlastní.</t>
        </r>
      </text>
    </comment>
    <comment ref="T6" authorId="0" shapeId="0" xr:uid="{345080C8-3AC7-4285-A93F-B7CA736D100C}">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C06D3346-BAE6-4207-AA15-E9329AEA0785}">
      <text>
        <r>
          <rPr>
            <sz val="9"/>
            <color indexed="81"/>
            <rFont val="Tahoma"/>
            <family val="2"/>
            <charset val="238"/>
          </rPr>
          <t>Jedná se o informaci, zda se jedná o položku, která je do rozpočtu zadána z cenové soustavy RTS, nebo vlastní.</t>
        </r>
      </text>
    </comment>
    <comment ref="T6" authorId="0" shapeId="0" xr:uid="{47AD33CF-7CC8-4B30-B284-BF9383FE67F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F33556B6-2D50-4121-B4C3-A562C8C413CD}">
      <text>
        <r>
          <rPr>
            <sz val="9"/>
            <color indexed="81"/>
            <rFont val="Tahoma"/>
            <family val="2"/>
            <charset val="238"/>
          </rPr>
          <t>Jedná se o informaci, zda se jedná o položku, která je do rozpočtu zadána z cenové soustavy RTS, nebo vlastní.</t>
        </r>
      </text>
    </comment>
    <comment ref="T6" authorId="0" shapeId="0" xr:uid="{56F2A83A-595D-4EFB-A2F0-A6079DB7BF9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53B608D2-066B-450F-ACF6-D64372D152CC}">
      <text>
        <r>
          <rPr>
            <sz val="9"/>
            <color indexed="81"/>
            <rFont val="Tahoma"/>
            <family val="2"/>
            <charset val="238"/>
          </rPr>
          <t>Jedná se o informaci, zda se jedná o položku, která je do rozpočtu zadána z cenové soustavy RTS, nebo vlastní.</t>
        </r>
      </text>
    </comment>
    <comment ref="T6" authorId="0" shapeId="0" xr:uid="{41BE147B-9127-46D6-A5DB-565464F9DF4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<sst xmlns="http://schemas.openxmlformats.org/spreadsheetml/2006/main" count="7696" uniqueCount="2058">
  <si>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</si>
  <si>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</si>
  <si>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</si>
  <si>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</si>
  <si>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</si>
  <si>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</si>
  <si>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</si>
  <si>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</si>
  <si>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</si>
  <si>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</si>
  <si>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</si>
  <si>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</si>
  <si>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</si>
  <si>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</si>
  <si>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</si>
  <si>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</si>
  <si>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</si>
  <si>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</si>
  <si>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</si>
  <si>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</si>
  <si>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</si>
  <si>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</si>
  <si>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</si>
  <si>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</si>
  <si>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</si>
  <si>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</si>
  <si>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</si>
  <si>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</si>
  <si>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</si>
  <si>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</si>
  <si>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</si>
  <si>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</si>
  <si>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</si>
  <si>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</si>
  <si>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</si>
  <si>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</si>
  <si>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</si>
  <si>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</si>
  <si>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</si>
  <si>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</si>
  <si>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</si>
  <si>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HBP17/11</t>
  </si>
  <si>
    <t>ZS Chrlice</t>
  </si>
  <si>
    <t>Stavba</t>
  </si>
  <si>
    <t>Stavební objekt</t>
  </si>
  <si>
    <t>14.9. SIL</t>
  </si>
  <si>
    <t>SIL</t>
  </si>
  <si>
    <t>14.9.- UT</t>
  </si>
  <si>
    <t>UT</t>
  </si>
  <si>
    <t>5</t>
  </si>
  <si>
    <t>D.1.4c_UT</t>
  </si>
  <si>
    <t>14.9.- ZTI</t>
  </si>
  <si>
    <t>ZTI</t>
  </si>
  <si>
    <t>4</t>
  </si>
  <si>
    <t>D.1.4b_ZTI</t>
  </si>
  <si>
    <t>14.9.-SLP</t>
  </si>
  <si>
    <t>SLP</t>
  </si>
  <si>
    <t>14.9.-Stav</t>
  </si>
  <si>
    <t>Stavební část</t>
  </si>
  <si>
    <t>14.9. - Stav</t>
  </si>
  <si>
    <t>SO 02-2 VZT</t>
  </si>
  <si>
    <t>VZT</t>
  </si>
  <si>
    <t>3</t>
  </si>
  <si>
    <t>D.1.4a_VZT</t>
  </si>
  <si>
    <t>Celkem za stavbu</t>
  </si>
  <si>
    <t>CZK</t>
  </si>
  <si>
    <t>#POPS</t>
  </si>
  <si>
    <t>Popis stavby: HBP17/11 - ZS Chrlice</t>
  </si>
  <si>
    <t>#POPO</t>
  </si>
  <si>
    <t>Popis objektu: 14.9. SIL - SIL</t>
  </si>
  <si>
    <t>#POPR</t>
  </si>
  <si>
    <t>Popis rozpočtu: HBP17/11 - SIL</t>
  </si>
  <si>
    <t>Popis objektu: 14.9.- UT - UT</t>
  </si>
  <si>
    <t>Popis rozpočtu: 5 - D.1.4c_UT</t>
  </si>
  <si>
    <t>Popis objektu: 14.9.- ZTI - ZTI</t>
  </si>
  <si>
    <t>Popis rozpočtu: 4 - D.1.4b_ZTI</t>
  </si>
  <si>
    <t>Popis objektu: 14.9.-SLP - SLP</t>
  </si>
  <si>
    <t>Popis rozpočtu: HBP17/11 - SLP</t>
  </si>
  <si>
    <t>Popis objektu: 14.9.-Stav - Stavební část</t>
  </si>
  <si>
    <t>Popis rozpočtu: HBP17/11 - 14.9. - Stav</t>
  </si>
  <si>
    <t>Popis objektu: SO 02-2 VZT - VZT</t>
  </si>
  <si>
    <t>Popis rozpočtu: 3 - D.1.4a_VZT</t>
  </si>
  <si>
    <t>Rekapitulace dílů</t>
  </si>
  <si>
    <t>Typ dílu</t>
  </si>
  <si>
    <t>_10</t>
  </si>
  <si>
    <t>Rozvod e.zabezpečovací signalizace - montáž</t>
  </si>
  <si>
    <t>_11</t>
  </si>
  <si>
    <t>Rozvod e.zabezpečovací signalizace - dodávka</t>
  </si>
  <si>
    <t>_12</t>
  </si>
  <si>
    <t>Chránění stávajících rozvodů a zařízení</t>
  </si>
  <si>
    <t>_2</t>
  </si>
  <si>
    <t>Rozvod univerzální kabelové sítě - montáž</t>
  </si>
  <si>
    <t>SPÍNAČE VČETNĚ MONTÁŽE A ZAPOJENÍ</t>
  </si>
  <si>
    <t>Zařízení č. 2 - Větrání hygienického zázemí nástavby</t>
  </si>
  <si>
    <t>_3</t>
  </si>
  <si>
    <t>Rozvod univerzální kabelové sítě - dodávka</t>
  </si>
  <si>
    <t>Zařízení č. 3 - Příprava pro odvod vzduchu od digestoře</t>
  </si>
  <si>
    <t>ZÁSUVKY PRO ZAPUŠTĚNOU MONTÁŽ V KRYTÍ IP20</t>
  </si>
  <si>
    <t>_4</t>
  </si>
  <si>
    <t>Rozvod datové sítě - montáž</t>
  </si>
  <si>
    <t>SPÍNAČE A ZÁSUVKY VE SPOLEČNÝCH VÍCERÁMEČCÍCH VČETNĚ MONTÁŽE A ZAPOJENÍ</t>
  </si>
  <si>
    <t>Zařízení č. 4 - Příprava pro odvod vzduchu od laboratorní skříně</t>
  </si>
  <si>
    <t>_5</t>
  </si>
  <si>
    <t>Rozvod datové sítě - dodávka</t>
  </si>
  <si>
    <t>SVÍTIDLA VČETNĚ ZDROJŮ, MONTÁŽE A ZAPOJENÍ A RECYKLACE SVÍTIDEL A ZDROJŮ</t>
  </si>
  <si>
    <t>_6</t>
  </si>
  <si>
    <t>INSTALAČNÍ MATERIÁL, PŘÍSTROJE, ZAŘÍZENÍ, VČETNĚ MONTÁŽE, ZAPOJENÍ A ULOŽENÍ</t>
  </si>
  <si>
    <t>Rozvod jednotného času - montáž</t>
  </si>
  <si>
    <t>_7</t>
  </si>
  <si>
    <t>KABELY VČETNĚ MONTÁŽE, ULOŽENÍ A ZAPOJENÍ</t>
  </si>
  <si>
    <t>Rozvod jednotného času - dodávka</t>
  </si>
  <si>
    <t>_8</t>
  </si>
  <si>
    <t>BLESKOSVOD A UZEMNĚNÍ VČETNĚ MONTÁŽE A ZAPOJENÍ</t>
  </si>
  <si>
    <t>Rozvod místního rozhlasu - montáž</t>
  </si>
  <si>
    <t>_9</t>
  </si>
  <si>
    <t>NOUZOVÁ SIGNALIZACE PRO WC IMOBILNÍ VČETNĚ MONTÁŽE, DOPRAVY A ZAPOJENÍ</t>
  </si>
  <si>
    <t>Rozvod místního rozhlasu - dodávka</t>
  </si>
  <si>
    <t>0</t>
  </si>
  <si>
    <t>Nepřiřazený díl</t>
  </si>
  <si>
    <t>1</t>
  </si>
  <si>
    <t>Zemní práce</t>
  </si>
  <si>
    <t>2</t>
  </si>
  <si>
    <t>Základy a zvláštní zakládání</t>
  </si>
  <si>
    <t>Svislé a kompletní konstrukce</t>
  </si>
  <si>
    <t>34</t>
  </si>
  <si>
    <t>Stěny a příčky</t>
  </si>
  <si>
    <t>Vodorovné konstrukce</t>
  </si>
  <si>
    <t>6</t>
  </si>
  <si>
    <t>Úpravy povrchu, podlahy</t>
  </si>
  <si>
    <t>61</t>
  </si>
  <si>
    <t>Úpravy povrchů vnitřní</t>
  </si>
  <si>
    <t>62</t>
  </si>
  <si>
    <t>Úpravy povrchů vnější</t>
  </si>
  <si>
    <t>63</t>
  </si>
  <si>
    <t>Podlahy a podlahové konstrukce</t>
  </si>
  <si>
    <t>64</t>
  </si>
  <si>
    <t>Výplně otvorů</t>
  </si>
  <si>
    <t>93</t>
  </si>
  <si>
    <t>Dokončovací práce inženýrských staveb</t>
  </si>
  <si>
    <t>94</t>
  </si>
  <si>
    <t>Lešení a stavební výtahy</t>
  </si>
  <si>
    <t>95</t>
  </si>
  <si>
    <t>Dokončovací konstrukce na pozemních stavbách</t>
  </si>
  <si>
    <t>96</t>
  </si>
  <si>
    <t>Bourání konstrukcí</t>
  </si>
  <si>
    <t>97</t>
  </si>
  <si>
    <t>Prorážení otvorů</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</si>
  <si>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</si>
  <si>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</si>
  <si>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</si>
  <si>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</si>
  <si>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</si>
  <si>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</si>
  <si>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</si>
  <si>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</si>
  <si>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</si>
  <si>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</si>
  <si>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</si>
  <si>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</si>
  <si>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</si>
  <si>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</si>
  <si>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</si>
  <si>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725</t>
  </si>
  <si>
    <t>Zařizovací předměty</t>
  </si>
  <si>
    <t>726</t>
  </si>
  <si>
    <t>Předstěnové systémy</t>
  </si>
  <si>
    <t>730</t>
  </si>
  <si>
    <t>Ústřední vytápění</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</si>
  <si>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</si>
  <si>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</si>
  <si>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</si>
  <si>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</si>
  <si>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</si>
  <si>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</si>
  <si>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</si>
  <si>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</si>
  <si>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</si>
  <si>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</si>
  <si>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</si>
  <si>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</si>
  <si>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</si>
  <si>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</si>
  <si>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</si>
  <si>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</si>
  <si>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</si>
  <si>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</si>
  <si>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</si>
  <si>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</si>
  <si>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</si>
  <si>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</si>
  <si>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</si>
  <si>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</si>
  <si>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</si>
  <si>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</si>
  <si>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</si>
  <si>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</si>
  <si>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</si>
  <si>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</si>
  <si>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</si>
  <si>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</si>
  <si>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799</t>
  </si>
  <si>
    <t>M21</t>
  </si>
  <si>
    <t>Elektromontáže</t>
  </si>
  <si>
    <t>M22</t>
  </si>
  <si>
    <t>Montáž sdělovací a zabezp. techniky</t>
  </si>
  <si>
    <t>M24</t>
  </si>
  <si>
    <t>Montáže vzduchotechnických zařízení</t>
  </si>
  <si>
    <t>M33</t>
  </si>
  <si>
    <t>Montáže dopravních zařízení a vah-výtahy</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</si>
  <si>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</si>
  <si>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</si>
  <si>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</si>
  <si>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</si>
  <si>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</si>
  <si>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</si>
  <si>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</si>
  <si>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</si>
  <si>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</si>
  <si>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</si>
  <si>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</si>
  <si>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</si>
  <si>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</si>
  <si>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</si>
  <si>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</si>
  <si>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</si>
  <si>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</si>
  <si>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</si>
  <si>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</si>
  <si>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</si>
  <si>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</si>
  <si>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</si>
  <si>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</si>
  <si>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</si>
  <si>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</si>
  <si>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</si>
  <si>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</si>
  <si>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</si>
  <si>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</si>
  <si>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</si>
  <si>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</si>
  <si>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</si>
  <si>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</si>
  <si>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Pol__0006</t>
  </si>
  <si>
    <t>spínač, řaz.1, 250V, 10A, IP20, bílý, zapuštěný, kompletní (přístroj, kryt, jednonásobný rámeček)</t>
  </si>
  <si>
    <t>ks</t>
  </si>
  <si>
    <t>Vlastní</t>
  </si>
  <si>
    <t>Indiv</t>
  </si>
  <si>
    <t>Práce</t>
  </si>
  <si>
    <t>Běžná</t>
  </si>
  <si>
    <t>POL1_1</t>
  </si>
  <si>
    <t>Pol__0007</t>
  </si>
  <si>
    <t>spínač, řaz.5, 250V, 10A, IP20, bílý, zapuštěný, kompletní (přístroj, kryt, jednonásobný rámeček)</t>
  </si>
  <si>
    <t>Pol__0008</t>
  </si>
  <si>
    <t>tlačítko řaz. 1/0, se signal. doutnavkou 250V, 10A, IP20, bílé, zapuštěné, kompletní (přístroj, kryt, , jednonás. rám.)</t>
  </si>
  <si>
    <t>Pol__0009</t>
  </si>
  <si>
    <t>přepínač žaluziový 250V, 10A, bílý, IP20, zapuštěný, kompletní (přístroj, kryt, jednonásobný, rámeček)</t>
  </si>
  <si>
    <t>Pol__0011</t>
  </si>
  <si>
    <t>tlačítko řaz. 1/0+1/0, 250V, 10A, IP20, bílé zapuštěné, kompletní (přístroj, kryt, jednonásobný, rámeček)</t>
  </si>
  <si>
    <t>Pol__0012</t>
  </si>
  <si>
    <t>spínač, řaz.1, 250V, 10A, IP44, bílý, zapuštěný, kompletní (přístroj s krytem a rámečkem)</t>
  </si>
  <si>
    <t>Pol__0013</t>
  </si>
  <si>
    <t>Pol__0014</t>
  </si>
  <si>
    <t>Pol__0010</t>
  </si>
  <si>
    <t>tlačítko řaz. 1/0, 250V, 10A, IP20, bílé, zapuštěné, kompletní (přístroj, kryt, jednonásobný, rámeček)</t>
  </si>
  <si>
    <t>Specifikace</t>
  </si>
  <si>
    <t>POL3_0</t>
  </si>
  <si>
    <t>Pol__0015</t>
  </si>
  <si>
    <t>1x zásuvka jednonásobná 250V, 16A, IP40, bílá, zapuštěná, kompletní (přístroj, kryt, jednonásobný, rámeček)</t>
  </si>
  <si>
    <t>Pol__0016</t>
  </si>
  <si>
    <t>2x zásuvka jednonásobná 250V, 16A, IP40, bílá, zapuštěná, kompletní (přístroj, kryt, dvojnásobný, vodor. rámeček)</t>
  </si>
  <si>
    <t>Pol__0017</t>
  </si>
  <si>
    <t>3x zásuvka jednonásobná 250V, 16A, IP40, bílá, zapuštěná, kompletní (přístroj, kryt, trojnásobný, vodor. rámeček)</t>
  </si>
  <si>
    <t>Pol__0018</t>
  </si>
  <si>
    <t>3x zásuvka jednonásobná 250V, 16A, IP40, bílá, zapuštěná, kompletní (přístroj, kryt) 1x zásuvka, datová - součást profese slaboproud, rámeček čtyřnásobný bílý, vodorovný</t>
  </si>
  <si>
    <t>Pol__0019</t>
  </si>
  <si>
    <t>4x zásuvka jednonásobná 250V, 16A, IP40, bílá, zapuštěná, kompletní (přístroj, kryt, čtyřnásobný, vodor. rámeček)</t>
  </si>
  <si>
    <t>Pol__0021</t>
  </si>
  <si>
    <t>zásuvka jednonásobná 250V, 16A, IP44, bílá, zapuštěná, kompletní (přístroj s krytem a rámečkem)</t>
  </si>
  <si>
    <t>Pol__0022</t>
  </si>
  <si>
    <t>podlahová krabice, 175x80x68, rám podlahové krabice, 3x 45x45, (2x230V, 1x slabo data - součást, profese slp)</t>
  </si>
  <si>
    <t>Pol__0023</t>
  </si>
  <si>
    <t>podlahová krabice, 175x80x68, rám podlahové krabice, 3x 45x45, (3x230V)</t>
  </si>
  <si>
    <t>Pol__0020</t>
  </si>
  <si>
    <t>zásuvka dvojnásobná 250V, 16A, IP40, s natočenou dutinkou, bílá, zapuštěná, kompletní přístroj</t>
  </si>
  <si>
    <t>Pol__0024</t>
  </si>
  <si>
    <t>2x zásuvka jednonásobná 250V, 16A, IP40, bílá, zapuštěná, kompletní, 1x spínač, řaz.1, 250V, 10A,, IP20, bílý, zapuštěný, kompletní, rámeček trojjnásobný bílý</t>
  </si>
  <si>
    <t>Pol__0025</t>
  </si>
  <si>
    <t>A1 - přisazené nebo závěsné svítidlo, LED 153W, 3000K, 13000lm, Ra80, IP20, stmív DALI, d=1000mm,, h=100mm, těleso kov, bílá RAL9003, difuzor plast opál</t>
  </si>
  <si>
    <t>Pol__0026</t>
  </si>
  <si>
    <t>A2 - přisazené nebo závěsné svítidlo, LED 40W, 3000K, 3400lm, Ra80, IP20, stmív DALI, d=500mm,, h=100mm, těleso kov, bílá RAL9003, difuzor plast opál</t>
  </si>
  <si>
    <t>Pol__0027</t>
  </si>
  <si>
    <t>B1 - přisazené stropní svítidlo LED 29W, 3000K, 3674lm, Ra80, IP20, tř.2, d=740mm, základna plast,, povrch bílá, difuzor plast opál</t>
  </si>
  <si>
    <t>Pol__0028</t>
  </si>
  <si>
    <t>B2 - přisazené stropní svítidlo LED 20W, 3000K, 2651lm, Ra80, IP20, tř.2, d=550mm, základna plast,, povrch bílá, difuzor plast opál</t>
  </si>
  <si>
    <t>Pol__0029</t>
  </si>
  <si>
    <t>B3 - přisazené stropní svítidlo LED 15W, 3000K, 1893lm, Ra80, IP20, tř.2, d=380mm, základna plast,, povrch bílá, difuzor plast opál</t>
  </si>
  <si>
    <t>Pol__0030</t>
  </si>
  <si>
    <t>C1 - zavěšené stropní svítidlo LED 29W, 3000K, 3674lm, Ra80, IP20, tř.2, d=740mm, základna plast,, povrch bílá, difuzor plast opál</t>
  </si>
  <si>
    <t>Pol__0031</t>
  </si>
  <si>
    <t>C2 - zavěšené  stropní svítidlo LED 20W, 3000K, 2651lm, Ra80, IP20, tř.2, d=550mm, základna plast,, povrch bílá, difuzor plast opál</t>
  </si>
  <si>
    <t>Pol__0032</t>
  </si>
  <si>
    <t>C3 - zavěšené  stropní svítidlo LED 15W, 3000K, 1893lm, Ra80, IP20, tř.2, d=380mm, základna plast,, povrch bílá, difuzor plast opál</t>
  </si>
  <si>
    <t>Pol__0033</t>
  </si>
  <si>
    <t>D1 - přisazené stropní svítidlo úsporná žárovka 1x23W, E27, 3000K, IP65, tř.2, 300x300mm, svítidlo, kostka, těleso termoplast, povrch bílá</t>
  </si>
  <si>
    <t>Pol__0034</t>
  </si>
  <si>
    <t>D2 - přisazené stropní svítidlo úsporná žárovka 1x20W, E27, 3000K, IP65, tř.2, 210x210mm, svítidlo, kostka, těleso termoplast, povrch bílá</t>
  </si>
  <si>
    <t>Pol__0035</t>
  </si>
  <si>
    <t>E1 - závěsné svítidlo LED 176W, 21120lm, 4000K, IP20,  stmív DALI, 230V, 3000x75x70mm, vč. lank, závěsu l=2000m, lze zkr. nap kab samost svítidlo z hliníkového profilu tvar prstenec, povrch bílá,</t>
  </si>
  <si>
    <t>difuzor opál</t>
  </si>
  <si>
    <t>POP</t>
  </si>
  <si>
    <t>Pol__0036</t>
  </si>
  <si>
    <t>E2 - závěsné svítidlo LED 52W, 7560lm, 3000K, IP20, stmív DALI, 230V, 1220x75x70mm, vč. lank závěsu, l=2000m, lze zkr. nap kab samost svítidlo z hliníkového profilu tvar prstenec, povrch bílá, difuzor</t>
  </si>
  <si>
    <t>opál</t>
  </si>
  <si>
    <t>Pol__0037</t>
  </si>
  <si>
    <t>F1 - závěsné svítidlo LED 120W, průměr 180cm</t>
  </si>
  <si>
    <t>Pol__0038</t>
  </si>
  <si>
    <t>F2 - závěsné svítidlo LED 90W, průměr 120cm</t>
  </si>
  <si>
    <t>Pol__0039</t>
  </si>
  <si>
    <t>G - závěsné svítidlo led, 840 DALI 170,6cm</t>
  </si>
  <si>
    <t>Pol__0040</t>
  </si>
  <si>
    <t>J - LEDsvítidlo nástěnné 12W, 790lm, 4000K, IP44, 600x60x140m, kovové, nad zrcadlo</t>
  </si>
  <si>
    <t>Pol__0041</t>
  </si>
  <si>
    <t>K - LED svítidlo nástěnné 18W, 1306lm, 4000K, IP20, 905x40x40m, hliníkové, pod kuch. linku</t>
  </si>
  <si>
    <t>Pol__0042</t>
  </si>
  <si>
    <t>L - LED svítidlo přisazené/nástěnné 20W, 1500lm, 4000K, IP20,  Ř 350mm, plastové</t>
  </si>
  <si>
    <t>Pol__0043</t>
  </si>
  <si>
    <t>M - LED svítidlo přisazené/nástěnné 16W, 1200lm, 4000K, IP20, Ř 300mm, plastové</t>
  </si>
  <si>
    <t>Pol__0044</t>
  </si>
  <si>
    <t>N - svítidlo nouzové přisazené stropní LED 1W, značící směr úniku, svítící při výpadku 3h</t>
  </si>
  <si>
    <t>Pol__0045</t>
  </si>
  <si>
    <t>N1 - LED svítidlo přisazené/vestavné nouzové optika koridor, protipanické, 6W, 450lm, 5000K</t>
  </si>
  <si>
    <t>Pol__0046</t>
  </si>
  <si>
    <t>N2 - LED svítidlo přisazené/vestavné nouzové optika area, protipanické, 6W, 450lm, 5000K</t>
  </si>
  <si>
    <t>Pol__0047</t>
  </si>
  <si>
    <t>recyklace svítidel</t>
  </si>
  <si>
    <t>Pol__0048</t>
  </si>
  <si>
    <t>zdroj pro napájení sběrnice DALI</t>
  </si>
  <si>
    <t>m</t>
  </si>
  <si>
    <t>Pol__0049</t>
  </si>
  <si>
    <t>univerzální tlačítkový ovladač DALI, nezávisle nastavitelné vstupy, instalace pod vypínač</t>
  </si>
  <si>
    <t>Pol__0050</t>
  </si>
  <si>
    <t>seřízení systému DALI a uvedení do provozu, včetně zaškolení obsluhy</t>
  </si>
  <si>
    <t>hod</t>
  </si>
  <si>
    <t>Pol__0051</t>
  </si>
  <si>
    <t>Krabice pod omítku - krabice univerzální s víčkem s bezšroubovými svorkami, zapuštěná,  o68</t>
  </si>
  <si>
    <t>Pol__0052</t>
  </si>
  <si>
    <t>Krabice pod omítku -krabice odbočná s víčkem s bezšroubovými svorkami, zapuštěná o 97</t>
  </si>
  <si>
    <t>Pol__0053</t>
  </si>
  <si>
    <t>Krabice pod omítku -krabice přístrojová zapuštěná o 68</t>
  </si>
  <si>
    <t>Pol__0054</t>
  </si>
  <si>
    <t>Krabice pod omítku -krabice 150x150 na povrch, s ekvipotenciální svorkovnicí, pro 5x CY 16mm</t>
  </si>
  <si>
    <t>Pol__0055</t>
  </si>
  <si>
    <t>Krabice do hořlavého materiálu (do dutých stěn) - krabice přístrojová zapuštěná o 68</t>
  </si>
  <si>
    <t>Pol__0056</t>
  </si>
  <si>
    <t>Krabice lištové - krabice přístrojová, nástěnná, 80x28, bílá, pro 2 přístroje</t>
  </si>
  <si>
    <t>Pol__0057</t>
  </si>
  <si>
    <t>Krabice v uzavřeném prostředí - krabice odbočná s víčkem s bezšroubovými svorkami, plastová, IP54,, na povrch</t>
  </si>
  <si>
    <t>Pol__0058</t>
  </si>
  <si>
    <t>žlab 125/100 včetně víka, s přepážkou, konzol a montážních dílů</t>
  </si>
  <si>
    <t>Pol__0059</t>
  </si>
  <si>
    <t>žlab 62/50 včetně víka, s přepážkou, konzol a montážních dílů</t>
  </si>
  <si>
    <t>Pol__0061</t>
  </si>
  <si>
    <t>trubka ohebná, UV stabilní PVC o 28,5/22,6mm (dn/di), vč. uložení</t>
  </si>
  <si>
    <t>Pol__0062</t>
  </si>
  <si>
    <t>zatahovací vodič</t>
  </si>
  <si>
    <t>Pol__0063</t>
  </si>
  <si>
    <t>nosný materiál do 5kg</t>
  </si>
  <si>
    <t>Pol__0064</t>
  </si>
  <si>
    <t>nosný materiál do 10kg</t>
  </si>
  <si>
    <t>Pol__0060</t>
  </si>
  <si>
    <t>stropní kabelová příchytka</t>
  </si>
  <si>
    <t>Pol__0065</t>
  </si>
  <si>
    <t>kabel CYKY-J 5x10mm</t>
  </si>
  <si>
    <t>Pol__0066</t>
  </si>
  <si>
    <t>kabel CYKY-J 5x6mm</t>
  </si>
  <si>
    <t>Pol__0067</t>
  </si>
  <si>
    <t>kabel CYKY-J 3x4mm</t>
  </si>
  <si>
    <t>Pol__0068</t>
  </si>
  <si>
    <t>kabel CYKY-J 5x2,5mm</t>
  </si>
  <si>
    <t>Pol__0069</t>
  </si>
  <si>
    <t>kabel CYKY-J 3x2,5mm</t>
  </si>
  <si>
    <t>Pol__0071</t>
  </si>
  <si>
    <t>kabel CYKY-O 5x1,5mm</t>
  </si>
  <si>
    <t>Pol__0072</t>
  </si>
  <si>
    <t>kabel CYKY-J 3x1,5mm</t>
  </si>
  <si>
    <t>Pol__0073</t>
  </si>
  <si>
    <t>kabel CYKY-O 3x1,5mm</t>
  </si>
  <si>
    <t>Pol__0074</t>
  </si>
  <si>
    <t>kabel CXKH-R-J 3x2,5mm, B2ca s1 d1</t>
  </si>
  <si>
    <t>Pol__0075</t>
  </si>
  <si>
    <t>kabel CXKH-R-J 5x1,5mm, B2ca s1 d1</t>
  </si>
  <si>
    <t>Pol__0076</t>
  </si>
  <si>
    <t>kabel CXKH-R-O 5x1,5mm, B2ca s1 d1</t>
  </si>
  <si>
    <t>Pol__0077</t>
  </si>
  <si>
    <t>kabel CXKH-R-J 3x1,5mm, B2ca s1 d1</t>
  </si>
  <si>
    <t>Pol__0078</t>
  </si>
  <si>
    <t>kabel UTP Cat.6</t>
  </si>
  <si>
    <t>Pol__0079</t>
  </si>
  <si>
    <t>vodič pro pospojování CY 16mm</t>
  </si>
  <si>
    <t>Pol__0081</t>
  </si>
  <si>
    <t>vodič pro pospojování CY 4mm</t>
  </si>
  <si>
    <t>Pol__0070</t>
  </si>
  <si>
    <t>kabel CYKY-J 5x1,5mm</t>
  </si>
  <si>
    <t>Pol__0080</t>
  </si>
  <si>
    <t>vodič pro pospojování CY 6mm</t>
  </si>
  <si>
    <t>Pol__0082</t>
  </si>
  <si>
    <t>svorka křížová Fe/Zn</t>
  </si>
  <si>
    <t>Pol__0083</t>
  </si>
  <si>
    <t>svorka spojovací Fe/Zn</t>
  </si>
  <si>
    <t>Pol__0084</t>
  </si>
  <si>
    <t>svorka pro připojení kovových částí Fe/Zn</t>
  </si>
  <si>
    <t>Pol__0085</t>
  </si>
  <si>
    <t>svorka okapová Fe/Zn</t>
  </si>
  <si>
    <t>Pol__0086</t>
  </si>
  <si>
    <t>podpěra vedení pod hřebenáče Fe/Zn</t>
  </si>
  <si>
    <t>Pol__0087</t>
  </si>
  <si>
    <t>podpěra vedení pod tašky Fe/Zn</t>
  </si>
  <si>
    <t>Pol__0088</t>
  </si>
  <si>
    <t>jímací tyč, l = 2000mm</t>
  </si>
  <si>
    <t>Pol__0089</t>
  </si>
  <si>
    <t>svorka k jímací tyči</t>
  </si>
  <si>
    <t>Pol__0091</t>
  </si>
  <si>
    <t>drát AlMgSi o 8mm</t>
  </si>
  <si>
    <t>Pol__0090</t>
  </si>
  <si>
    <t>stojan pro jímací tyč, 3x podstavec, 3x gumová podložka pod podstavec, 1x objímka jímací tyče, 3x, očnice lanová 3mm, 6x lanová svorka, 10-12m lanko nerezové Ř 3mm, 3x napínací šroub</t>
  </si>
  <si>
    <t>Pol__0092</t>
  </si>
  <si>
    <t>modul s alarmem a signálním svítidlem 15-28V AC/18-35V DC</t>
  </si>
  <si>
    <t>Pol__0093</t>
  </si>
  <si>
    <t>transformátor pro signalizační modul modul 230V/15V/2VA</t>
  </si>
  <si>
    <t>Pol__0094</t>
  </si>
  <si>
    <t>spínací tlačítko</t>
  </si>
  <si>
    <t>Pol__0001</t>
  </si>
  <si>
    <t>RH - STÁVAJÍCÍ HLAVNÍ ROZVADĚČ OBJEKTU - DOPLNĚNÍ 1x D/3-25A - pro výtah</t>
  </si>
  <si>
    <t>Pol__0002</t>
  </si>
  <si>
    <t>R1.2 - STÁVAJÍCÍ ROZVADĚČ V 1.NP - DOPLNĚNÍ 1x C/3-16A - pro plošinu</t>
  </si>
  <si>
    <t>Pol__0003</t>
  </si>
  <si>
    <t>R2.5 - STÁVAJÍCÍ ROZVADĚČ VE 2.NP - DOPLNĚNÍ 1x B/3-40A - pro rozvaděč R3</t>
  </si>
  <si>
    <t>Pol__0004</t>
  </si>
  <si>
    <t>R3 - ROZVADĚČ PRO 3.NP  IP40/20, oceloplechový, zapuštěný, modulový, 1200/600/200 (v/š/hl), 1x, hlavní vypínač 63A/3f, 1x přepěťová ochrana stupně "T1+T2" (TN-S), 4x jistič B/3-25A, 1x jistič</t>
  </si>
  <si>
    <t>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t>
  </si>
  <si>
    <t>Pol__0005</t>
  </si>
  <si>
    <t>RT - ROZVADĚČ S PŘEPĚŤOVOU OCHRANOU STUPNĚ T1+T2, 1+N IP43/20, plastový, modulový, nástěnný, svodič, přěpětí T1+T2, Hakel</t>
  </si>
  <si>
    <t>OSTATNÍ</t>
  </si>
  <si>
    <t>Pol__0095</t>
  </si>
  <si>
    <t>kabelový vývod pro technologie, ukončení a zapojení</t>
  </si>
  <si>
    <t>POL1_7</t>
  </si>
  <si>
    <t>Pol__0096</t>
  </si>
  <si>
    <t>zemnící svorka pro pospojování kovových trubek umyvadel a kabelových žlabů</t>
  </si>
  <si>
    <t>Pol__0097</t>
  </si>
  <si>
    <t>štítky na krabice, zásuvky a spínače</t>
  </si>
  <si>
    <t>Pol__0098</t>
  </si>
  <si>
    <t>vrtání otvorů do o 10cm</t>
  </si>
  <si>
    <t>Pol__0099</t>
  </si>
  <si>
    <t>zhotovení drážky v cihle</t>
  </si>
  <si>
    <t>Pol__0101</t>
  </si>
  <si>
    <t>začištění drážky, konečná úprava</t>
  </si>
  <si>
    <t>Pol__0102</t>
  </si>
  <si>
    <t>požární prostupy dle počtu kabelů</t>
  </si>
  <si>
    <t>Pol__0103</t>
  </si>
  <si>
    <t>pomocný instalační materiál</t>
  </si>
  <si>
    <t>Pol__0104</t>
  </si>
  <si>
    <t>koordinace ostatních profesí během stavby</t>
  </si>
  <si>
    <t>Pol__0105</t>
  </si>
  <si>
    <t>demontáž bleskosvodu</t>
  </si>
  <si>
    <t>Pol__0106</t>
  </si>
  <si>
    <t>revize elektroinstalace</t>
  </si>
  <si>
    <t>Pol__0107</t>
  </si>
  <si>
    <t>revize bleskosvodu</t>
  </si>
  <si>
    <t>Pol__0108</t>
  </si>
  <si>
    <t>Mimostav. doprava 3.6% z dodávky</t>
  </si>
  <si>
    <t>kpl</t>
  </si>
  <si>
    <t>Pol__0109</t>
  </si>
  <si>
    <t>PPV obor 001-025</t>
  </si>
  <si>
    <t>Pol__0100</t>
  </si>
  <si>
    <t>hrubá výplň drážky</t>
  </si>
  <si>
    <t>SUM</t>
  </si>
  <si>
    <t>END</t>
  </si>
  <si>
    <t>733164101RT2</t>
  </si>
  <si>
    <t>Montáž potrubí z měděných trubek D 6 - 12 mm, pajením na tvrdo, bez závěsů a objímek</t>
  </si>
  <si>
    <t>733164103R00</t>
  </si>
  <si>
    <t>Montáž potrubí z měděných trubek D 18 mm</t>
  </si>
  <si>
    <t>733164104R00</t>
  </si>
  <si>
    <t>Montáž potrubí z měděných trubek D 22 mm</t>
  </si>
  <si>
    <t>733164102R00</t>
  </si>
  <si>
    <t>Montáž potrubí z měděných trubek D 15 mm</t>
  </si>
  <si>
    <t>733163102R00</t>
  </si>
  <si>
    <t>Potrubí z měděných trubek D 15 x 1,0 mm</t>
  </si>
  <si>
    <t>733163101R00</t>
  </si>
  <si>
    <t>Potrubí z měděných trubek D 12 x 1,0 mm</t>
  </si>
  <si>
    <t>733163104R00</t>
  </si>
  <si>
    <t>Potrubí z měděných trubek D 22 x 1 ,0mm</t>
  </si>
  <si>
    <t>733163103R00</t>
  </si>
  <si>
    <t>Potrubí z měděných trubek D 18 x 1,0 mm</t>
  </si>
  <si>
    <t>998733101R00</t>
  </si>
  <si>
    <t>Přesun hmot pro rozvody potrubí v objektech výšky do 6 m</t>
  </si>
  <si>
    <t>t</t>
  </si>
  <si>
    <t>800-731</t>
  </si>
  <si>
    <t>RTS 22/ II</t>
  </si>
  <si>
    <t>733190106R00</t>
  </si>
  <si>
    <t>Tlakové zkoušky potrubí ocelových závitových, plastových, měděných do DN 32</t>
  </si>
  <si>
    <t>733123911R00</t>
  </si>
  <si>
    <t>Svařovaný spoj potrubí ocelového D 22 mm</t>
  </si>
  <si>
    <t>kus</t>
  </si>
  <si>
    <t>733191906R00</t>
  </si>
  <si>
    <t>Opravy rozvodu potrubí z ocelových trubek závitových normálních i zesílených  montáž , DN 32</t>
  </si>
  <si>
    <t>722181215RW2</t>
  </si>
  <si>
    <t>722181215RT7</t>
  </si>
  <si>
    <t>722181214RT5</t>
  </si>
  <si>
    <t>Izolace vodovodního potrubí návleková z trubic z pěnového polyetylenu, tloušťka stěny 20 mm, d 15 mm</t>
  </si>
  <si>
    <t>800-721</t>
  </si>
  <si>
    <t>734266426R00</t>
  </si>
  <si>
    <t>Šroubení pro radiátory typu VK dvoutrubkový systém s vypouštěním, rohové, bronzové, DN EK 20x15, PN 10, včetně dodávky materiálu</t>
  </si>
  <si>
    <t>5513730620R</t>
  </si>
  <si>
    <t>Hlavice termostatická pro veř. prostory, antivandal</t>
  </si>
  <si>
    <t>734209115R00</t>
  </si>
  <si>
    <t>Montáž armatur závitových,se 2závity, G 3/4"</t>
  </si>
  <si>
    <t>734209113R00</t>
  </si>
  <si>
    <t>Montáž závitové armatury se dvěma závity, G 1/2", bez dodávky materiálu</t>
  </si>
  <si>
    <t>734209102R00</t>
  </si>
  <si>
    <t>Montáž závitové armatury s jedním závitem, G 3/8", bez dodávky materiálu</t>
  </si>
  <si>
    <t>734209112R00</t>
  </si>
  <si>
    <t>Montáž závitové armatury se dvěma závity, G 3/8", bez dodávky materiálu</t>
  </si>
  <si>
    <t>734213112R00</t>
  </si>
  <si>
    <t>734233111R00</t>
  </si>
  <si>
    <t>734265112R00</t>
  </si>
  <si>
    <t>Automatický regulační ventil DN 15</t>
  </si>
  <si>
    <t>734233112R00</t>
  </si>
  <si>
    <t>Kohout kulový, mosazný, DN 20, PN 25, vnitřní-vnitřní, včetně dodávky materiálu</t>
  </si>
  <si>
    <t>735157549R00</t>
  </si>
  <si>
    <t>735157645R00</t>
  </si>
  <si>
    <t>735157545R00</t>
  </si>
  <si>
    <t>735157242R00</t>
  </si>
  <si>
    <t>735157244R00</t>
  </si>
  <si>
    <t>735157546R00</t>
  </si>
  <si>
    <t>735157646R00</t>
  </si>
  <si>
    <t>735156910R00</t>
  </si>
  <si>
    <t>Otopná tělesa panelová doplňkové práce tlakové zkoušky , těles jednořadých</t>
  </si>
  <si>
    <t>735156920R00</t>
  </si>
  <si>
    <t>Otopná tělesa panelová doplňkové práce tlakové zkoušky , těles dvouřadých</t>
  </si>
  <si>
    <t>735159111R00</t>
  </si>
  <si>
    <t>Otopná tělesa panelová montáž bez ohledu na počet desek, délky do 1600 mm, bez dodávky materiálu</t>
  </si>
  <si>
    <t>342263410R00</t>
  </si>
  <si>
    <t>Úpravy, doplňkové práce a příplatky pro sádrokartonové a sádrovláknité příčky doplňkové práce, osazení revizních dvířek plochy do 0,25 m2</t>
  </si>
  <si>
    <t>28349052R</t>
  </si>
  <si>
    <t>dvířka vanová materiál PVC; š = 200,0 mm; h = 200,0 mm</t>
  </si>
  <si>
    <t>SPCM</t>
  </si>
  <si>
    <t>612403380RT1</t>
  </si>
  <si>
    <t>Hrubá výplň rýh ve stěnách, jakoukoliv maltou maltou ze suchých směsí 30 x 30 mm</t>
  </si>
  <si>
    <t>jakékoliv šířky rýhy,</t>
  </si>
  <si>
    <t>612403382RT1</t>
  </si>
  <si>
    <t>Hrubá výplň rýh ve stěnách, jakoukoliv maltou maltou ze suchých směsí 50 x 50 mm</t>
  </si>
  <si>
    <t>612403384RT1</t>
  </si>
  <si>
    <t>Hrubá výplň rýh ve stěnách, jakoukoliv maltou maltou ze suchých směsí 70 x 70 mm</t>
  </si>
  <si>
    <t>612403386RT1</t>
  </si>
  <si>
    <t>Hrubá výplň rýh ve stěnách, jakoukoliv maltou maltou ze suchých směsí 100 x 100 mm</t>
  </si>
  <si>
    <t>612403388RT1</t>
  </si>
  <si>
    <t>Hrubá výplň rýh ve stěnách, jakoukoliv maltou maltou ze suchých směsí 150 x 150 mm</t>
  </si>
  <si>
    <t>970031060R00</t>
  </si>
  <si>
    <t>Jádrové vrtání, kruhové prostupy v cihelném zdivu jádrové vrtání, do D 60 mm</t>
  </si>
  <si>
    <t>970051035R00</t>
  </si>
  <si>
    <t>Jádrové vrtání, kruhové prostupy v železobetonu jádrové vrtání , d 35-39 mm</t>
  </si>
  <si>
    <t>970051060R00</t>
  </si>
  <si>
    <t>Jádrové vrtání, kruhové prostupy v železobetonu jádrové vrtání , do D 60 mm</t>
  </si>
  <si>
    <t>970051100R00</t>
  </si>
  <si>
    <t>Jádrové vrtání, kruhové prostupy v železobetonu jádrové vrtání , do D 100 mm</t>
  </si>
  <si>
    <t>970051130R00</t>
  </si>
  <si>
    <t>Jádrové vrtání, kruhové prostupy v železobetonu jádrové vrtání , do D 130 mm</t>
  </si>
  <si>
    <t>974031121R00</t>
  </si>
  <si>
    <t>Vysekání rýh v jakémkoliv zdivu cihelném v ploše do hloubky 30 mm, šířky do 30 mm</t>
  </si>
  <si>
    <t>974031132R00</t>
  </si>
  <si>
    <t>Vysekání rýh v jakémkoliv zdivu cihelném v ploše do hloubky 50 mm, šířky do 70 mm</t>
  </si>
  <si>
    <t>974031133R00</t>
  </si>
  <si>
    <t>Vysekání rýh v jakémkoliv zdivu cihelném v ploše do hloubky 50 mm, šířky do 100 mm</t>
  </si>
  <si>
    <t>974031142R00</t>
  </si>
  <si>
    <t>Vysekání rýh v jakémkoliv zdivu cihelném v ploše do hloubky 70 mm, šířky do 70 mm</t>
  </si>
  <si>
    <t>974031153R00</t>
  </si>
  <si>
    <t>Vysekání rýh v jakémkoliv zdivu cihelném v ploše do hloubky 100 mm, šířky do 100 mm</t>
  </si>
  <si>
    <t>974031164R00</t>
  </si>
  <si>
    <t>Vysekání rýh v jakémkoliv zdivu cihelném v ploše do hloubky 150 mm, šířky do 150 mm</t>
  </si>
  <si>
    <t>978059531R00</t>
  </si>
  <si>
    <t>Odsekání a odebrání obkladů stěn z obkládaček vnitřních z jakýchkoliv materiálů, plochy přes 2 m2</t>
  </si>
  <si>
    <t>m2</t>
  </si>
  <si>
    <t>včetně otlučení podkladní omítky až na zdivo,</t>
  </si>
  <si>
    <t>713571115R00</t>
  </si>
  <si>
    <t>Požárně ochranná manžeta EI 90, D 110 mm</t>
  </si>
  <si>
    <t>721176101R00</t>
  </si>
  <si>
    <t>Potrubí HT připojovací vnější průměr D 32 mm, tloušťka stěny 1,8 mm, DN 30</t>
  </si>
  <si>
    <t>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</si>
  <si>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</si>
  <si>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</si>
  <si>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</si>
  <si>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</si>
  <si>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</si>
  <si>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</si>
  <si>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</si>
  <si>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</si>
  <si>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721176115R00</t>
  </si>
  <si>
    <t>Potrubí HT odpadní svislé vnější průměr D 110 mm, tloušťka stěny 2,7 mm, DN 100</t>
  </si>
  <si>
    <t>721176124R00</t>
  </si>
  <si>
    <t>Potrubí HT svodné (ležaté) v zemi vnější průměr D 75 mm, tloušťka stěny 2,7 mm, DN 70</t>
  </si>
  <si>
    <t>721176135R00</t>
  </si>
  <si>
    <t>Potrubí svodné (ležaté) zavěšené vnější průměr D 110 mm, tloušťka stěny 2,7 mm, DN 100</t>
  </si>
  <si>
    <t>721273200RT2</t>
  </si>
  <si>
    <t>Ventilační hlavice D 75 mm, souprava z PP, včetně dodávky materiálu</t>
  </si>
  <si>
    <t>721273200RT3</t>
  </si>
  <si>
    <t>Ventilační hlavice D 110 mm, souprava z PP</t>
  </si>
  <si>
    <t>721290111R00</t>
  </si>
  <si>
    <t>Zkouška těsnosti kanalizace v objektech vodou, DN 125</t>
  </si>
  <si>
    <t>722172712R00</t>
  </si>
  <si>
    <t>Potrubí z plastických hmot polypropylenové potrubí PP-R, D 25 mm, s 3,5 mm, PN 16, polyfúzně, svařované, bez zednických výpomocí</t>
  </si>
  <si>
    <t>včetně tvarovek, bez zednických výpomocí</t>
  </si>
  <si>
    <t>722172713R00</t>
  </si>
  <si>
    <t>Potrubí z plastických hmot polypropylenové potrubí PP-R, D 32 mm, s 4,4 mm, PN 16, polyfúzně, svařované, bez zednických výpomocí</t>
  </si>
  <si>
    <t>28020001</t>
  </si>
  <si>
    <t>Kaučuková izolace na bázi EPDM d28, tl. 20mm</t>
  </si>
  <si>
    <t>721100100</t>
  </si>
  <si>
    <t>Podomítkový sifon ke klimatizačním jednotkám, 100x100mm vč. montáže</t>
  </si>
  <si>
    <t>28615289.AR</t>
  </si>
  <si>
    <t>koleno PP; 87,5 °; D = 50,0 mm; hladké, s 1 hrdlem</t>
  </si>
  <si>
    <t>28615292.AR</t>
  </si>
  <si>
    <t>koleno PP; 45,0 °; D = 75,0 mm; hladké, s 1 hrdlem</t>
  </si>
  <si>
    <t>28615297.AR</t>
  </si>
  <si>
    <t>koleno PP; 45,0 °; D = 110,0 mm; hladké, s 1 hrdlem</t>
  </si>
  <si>
    <t>28615326.AR</t>
  </si>
  <si>
    <t>odbočka PP; 67,0 °; d1 = 75 mm; d2 = 75 mm; d3 = 75 mm; l = 153 mm; hladká, hrdlovaná; DN 70,0 mm;, DN2 70 mm</t>
  </si>
  <si>
    <t>28615326AR01</t>
  </si>
  <si>
    <t>Odbočka HTED dvojitá D 75/ 50/ 50 mm 67,5° PP</t>
  </si>
  <si>
    <t>28615328.AR</t>
  </si>
  <si>
    <t>odbočka PP; 67,0 °; d1 = 110 mm; d2 = 110 mm; d3 = 110 mm; l = 201 mm; hladká, hrdlovaná; DN 100,0, mm; DN2 100 mm</t>
  </si>
  <si>
    <t>28615352.AR</t>
  </si>
  <si>
    <t>odbočka PP; 87,0 °; d1 = 75 mm; d2 = 50 mm; l = 118 mm; hladká, hrdlovaná; DN 70,0 mm; DN2 50 mm</t>
  </si>
  <si>
    <t>28615357.AR</t>
  </si>
  <si>
    <t>odbočka PP; 87,0 °; d1 = 75 mm; d2 = 75 mm; l = 142 mm; hladká, hrdlovaná; DN 70,0 mm; DN2 70 mm</t>
  </si>
  <si>
    <t>28615370.AR</t>
  </si>
  <si>
    <t>odbočka PP; 45,0 °; d1 = 110 mm; d2 = 110 mm; l = 226 mm; hladká, hrdlovaná; DN 100,0 mm; DN2 100 mm</t>
  </si>
  <si>
    <t>28615400AR01</t>
  </si>
  <si>
    <t>Redukce nesouosá HTR DN  50/  32 mm PP</t>
  </si>
  <si>
    <t>28615402.AR</t>
  </si>
  <si>
    <t>redukce excentrická; PP; d = 75,0 mm; d2 = 50 mm; hladká</t>
  </si>
  <si>
    <t>28615403.AR</t>
  </si>
  <si>
    <t>redukce excentrická; PP; d = 100,0 mm; d2 = 50 mm; hladká</t>
  </si>
  <si>
    <t>28615404.AR</t>
  </si>
  <si>
    <t>redukce excentrická; PP; d = 110,0 mm; d2 = 75 mm; hladká</t>
  </si>
  <si>
    <t>28615421.AR</t>
  </si>
  <si>
    <t>zátka hrdlová DN 50,0 mm; PP</t>
  </si>
  <si>
    <t>28615422.AR</t>
  </si>
  <si>
    <t>zátka hrdlová DN 70,0 mm; PP</t>
  </si>
  <si>
    <t>28615482.AR</t>
  </si>
  <si>
    <t>přechod plast-litina DN 70,0 mm; PP</t>
  </si>
  <si>
    <t>28615483.AR</t>
  </si>
  <si>
    <t>přechod plast-litina DN 100,0 mm; PP</t>
  </si>
  <si>
    <t>R812</t>
  </si>
  <si>
    <t>Žlab pozinkovaný (v délce 2000mm - cena za kus) D 25</t>
  </si>
  <si>
    <t>R813</t>
  </si>
  <si>
    <t>Žlab pozinkovaný (v délce 2000mm - cena za kus) D 32</t>
  </si>
  <si>
    <t>998721103R00</t>
  </si>
  <si>
    <t>Přesun hmot pro vnitřní kanalizaci v objektech výšky do 24 m</t>
  </si>
  <si>
    <t>50 m vodorovně, měřeno od těžiště půdorysné plochy skládky do těžiště půdorysné plochy objektu</t>
  </si>
  <si>
    <t>998721192R00</t>
  </si>
  <si>
    <t>Přesun hmot pro vnitřní kanalizaci příplatek k ceně za zvětšený přesun přes vymezenou největší, dopravní vzdálenost do 100 m</t>
  </si>
  <si>
    <t>722130233R00</t>
  </si>
  <si>
    <t>Potrubí z ocelových trubek závitových pozinkovaných DN 25, svařovaných 11 343,  , včetně dodávky, materiálu</t>
  </si>
  <si>
    <t>722131913R00</t>
  </si>
  <si>
    <t>Opravy vodovodního potrubí závitového vsazení odbočky do potrubí, DN 25</t>
  </si>
  <si>
    <t>722172962R00</t>
  </si>
  <si>
    <t>Opravy vodovodního potrubí z plastových trubek vsazení odbočky do stávajícího plastového potrubí, polyfuzí včetně T-kusu, D 20 mm</t>
  </si>
  <si>
    <t>722172964R00</t>
  </si>
  <si>
    <t>Opravy vodovodního potrubí z plastových trubek vsazení odbočky do stávajícího plastového potrubí, polyfuzí včetně T-kusu, D 32 mm</t>
  </si>
  <si>
    <t>722172965R00</t>
  </si>
  <si>
    <t>Opravy vodovodního potrubí z plastových trubek vsazení odbočky do stávajícího plastového potrubí, polyfuzí včetně T-kusu, D 40 mm</t>
  </si>
  <si>
    <t>722172611R00</t>
  </si>
  <si>
    <t>Potrubí z plastických hmot polypropylenové potrubí PP-R, D 20 mm, s 2,8 mm, PN 16, polyfúzně, svařované, bez zednických výpomocí</t>
  </si>
  <si>
    <t>722172612R00</t>
  </si>
  <si>
    <t>722172613R00</t>
  </si>
  <si>
    <t>722172614R00</t>
  </si>
  <si>
    <t>Potrubí z plastických hmot polypropylenové potrubí PP-R, D 40 mm, s 5,5 mm, PN 16, polyfúzně, svařované, bez zednických výpomocí</t>
  </si>
  <si>
    <t>722172631R00</t>
  </si>
  <si>
    <t>Potrubí z plastických hmot polypropylenové potrubí PP-R, D 20 mm, s 3,4 mm, PN 20, polyfúzně, svařované,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</si>
  <si>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</si>
  <si>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</si>
  <si>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</si>
  <si>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</si>
  <si>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722181212RT7</t>
  </si>
  <si>
    <t>Izolace vodovodního potrubí návleková z trubic z pěnového polyetylenu, tloušťka stěny 9 mm, d 22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</si>
  <si>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</si>
  <si>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</si>
  <si>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</si>
  <si>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</si>
  <si>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722181212RV9</t>
  </si>
  <si>
    <t>Izolace vodovodního potrubí návleková z trubic z pěnového polyetylenu, tloušťka stěny 9 mm, d 40 mm</t>
  </si>
  <si>
    <t>722181224RT7</t>
  </si>
  <si>
    <t>Izolace vodovodního potrubí návleková z trubic z pěnového polyetylenu s povrchovou ochrannou, hliníkovou fólií zesílenou sklorohoží 5x5 mm, tloušťka stěny 20 mm, d 22 mm</t>
  </si>
  <si>
    <t>722181225RU1</t>
  </si>
  <si>
    <t>Izolace vodovodního potrubí návleková z trubic z pěnového polyetylenu s povrchovou ochrannou, hliníkovou fólií zesílenou sklorohoží 5x5 mm, tloušťka stěny 25 mm, d 32 mm</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</si>
  <si>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</si>
  <si>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</si>
  <si>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</si>
  <si>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</si>
  <si>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</si>
  <si>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</si>
  <si>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</si>
  <si>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</si>
  <si>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722254201RT4</t>
  </si>
  <si>
    <t>Požární příslušenství hydrantový systém D 25, box s plnými dveřmi, stálotvará hadice, průměr 19/30</t>
  </si>
  <si>
    <t>722280106R00</t>
  </si>
  <si>
    <t>Tlakové zkoušky vodovodního potrubí do DN 32</t>
  </si>
  <si>
    <t>722290226R00</t>
  </si>
  <si>
    <t>Dílčí tlakové zkoušky vodovodního potrubí závitového, do DN 50</t>
  </si>
  <si>
    <t>722290234R00</t>
  </si>
  <si>
    <t>Proplach a dezinfekce vodovodního potrubí do DN 80</t>
  </si>
  <si>
    <t>998722103R00</t>
  </si>
  <si>
    <t>Přesun hmot pro vnitřní vodovod v objektech výšky do 24 m</t>
  </si>
  <si>
    <t>vodorovně do 50 m</t>
  </si>
  <si>
    <t>998722192R00</t>
  </si>
  <si>
    <t>Přesun hmot pro vnitřní vodovod příplatek k ceně za zvětšený přesun přes vymezenou největší dopravní, vzdálenost do 100 m</t>
  </si>
  <si>
    <t>725013125R00</t>
  </si>
  <si>
    <t>Klozetové mísy kombinované pro ZTP, bilé, hluboké splachování, vodorovný odpad, včetně sedátka,, šířka 360 mm, hloubka 670 mm, výška 480 mm, úplný objem splachovací vody maximálně 6 litrů a</t>
  </si>
  <si>
    <t>maximální průměrný objem splachovací vody 3,5 litru</t>
  </si>
  <si>
    <t>725119306R00</t>
  </si>
  <si>
    <t>Klozetové mísy montáž  závěsné</t>
  </si>
  <si>
    <t>725139101R00</t>
  </si>
  <si>
    <t>Montáž pisoárových stání ostatních</t>
  </si>
  <si>
    <t>725017153R00</t>
  </si>
  <si>
    <t>Umyvadlo invalidní, bílé, šířka 640 mm, hloubka 550 mm</t>
  </si>
  <si>
    <t>725017161R00</t>
  </si>
  <si>
    <t>Umyvadlo na šrouby, bílé, šířka 500 mm, hloubka 410 mm</t>
  </si>
  <si>
    <t>725219401R00</t>
  </si>
  <si>
    <t>Umyvadlo montáž na šrouby do zdiva</t>
  </si>
  <si>
    <t>725019101R00</t>
  </si>
  <si>
    <t>Výlevka diturvitová s plastovou mřížkou, stojící</t>
  </si>
  <si>
    <t>725810402R00</t>
  </si>
  <si>
    <t>Ventily ventil uzavírací pro do rozvodu vytápění a sanity; kulový, těleso mosaz.rohový, bez, připojovací trubičky, DN 10 mm</t>
  </si>
  <si>
    <t>725823111RT1</t>
  </si>
  <si>
    <t>Baterie umyvadlové a dřezové umyvadlová, stojánková, ruční ovládání bez otvírání odpadu, standardní,, včetně dodávky materiálu, maximální průtok vody 6 litrů/min</t>
  </si>
  <si>
    <t>725829201R00</t>
  </si>
  <si>
    <t>Baterie umyvadlové a dřezové Montáž baterií umyvadlových a dřezových umyvadlové a dřezové nástěnné, chromové, maximální průtok vody 6 litrů/min</t>
  </si>
  <si>
    <t>725860213R00</t>
  </si>
  <si>
    <t>Zápachová uzávěrka (sifon) pro zařizovací předměty D 32, 40 mm x 5/4"; pro umyvadla; PP;, příslušenství krycí růžice odtoku, zpětný uzávěr, včetně dodávky materiálu</t>
  </si>
  <si>
    <t>725860215R00</t>
  </si>
  <si>
    <t>Zápachová uzávěrka (sifon) pro zařizovací předměty umyvadlová-nábytková D 32, 40 mm x 5/4" se, svislým odtokem i jako varianta k umyvadlům pro tělesně postižené pro úsporu místa pod umyvadlem,</t>
  </si>
  <si>
    <t>včetně dodávky materiálu</t>
  </si>
  <si>
    <t>725823110</t>
  </si>
  <si>
    <t>Mtž baterie umyvadlové stoján., bez otvír.odpadu, základní</t>
  </si>
  <si>
    <t>72595113</t>
  </si>
  <si>
    <t>Umyvadlová pileta pevná, vč. montáže</t>
  </si>
  <si>
    <t>72595114</t>
  </si>
  <si>
    <t>Umyvadlový sifon chromový, vč. montáže</t>
  </si>
  <si>
    <t>64251269012</t>
  </si>
  <si>
    <t>725100003</t>
  </si>
  <si>
    <t>72595081</t>
  </si>
  <si>
    <t>72595082</t>
  </si>
  <si>
    <t>72595101</t>
  </si>
  <si>
    <t>72595102</t>
  </si>
  <si>
    <t>72595104</t>
  </si>
  <si>
    <t>72595115</t>
  </si>
  <si>
    <t>72595210</t>
  </si>
  <si>
    <t>72595211</t>
  </si>
  <si>
    <t>72595220</t>
  </si>
  <si>
    <t>998725103R00</t>
  </si>
  <si>
    <t>Přesun hmot pro zařizovací předměty v objektech výšky do 24 m</t>
  </si>
  <si>
    <t>998725192R00</t>
  </si>
  <si>
    <t>Přesun hmot pro zařizovací předměty - příplatek k ceně za zvětšený přesun přes vymezenou největší, dopravní vzdálenost do 100 m</t>
  </si>
  <si>
    <t>7262001020</t>
  </si>
  <si>
    <t>Předstěnový instalační modul W II/1000 k obezdění vč. Montáže, úplný objem splachovací vody, maximálně 6 litrů a maximální průměrný objem splachovací vody 3,5 litru</t>
  </si>
  <si>
    <t>7262001022</t>
  </si>
  <si>
    <t>Ovládací tlačítko UNI, vč. montáže</t>
  </si>
  <si>
    <t>998726123R00</t>
  </si>
  <si>
    <t>Přesun hmot pro předstěnové systémy v objektech výšky do 24 m</t>
  </si>
  <si>
    <t>781415013R00</t>
  </si>
  <si>
    <t>Montáž obkladů vnitřních z obkládaček pórovinových  , 150 x 150 mm, lepených do flexibilního tmele</t>
  </si>
  <si>
    <t>597813532R</t>
  </si>
  <si>
    <t>obklad keramický š = 148 mm; l = 148 mm; h = 6,0 mm; pro interiér; barva béžová; mat</t>
  </si>
  <si>
    <t>998781103R00</t>
  </si>
  <si>
    <t>Přesun hmot pro obklady keramické v objektech výšky do 24 m</t>
  </si>
  <si>
    <t>998781192R00</t>
  </si>
  <si>
    <t>Přesun hmot pro obklady keramické příplatek k ceně za zvětšený přesun přes vymezenou největší, dopravní vzdálenost do 100 m</t>
  </si>
  <si>
    <t>979087212R00</t>
  </si>
  <si>
    <t>Nakládání na dopravní prostředky suti</t>
  </si>
  <si>
    <t>POL1_9</t>
  </si>
  <si>
    <t>pro vodorovnou dopravu</t>
  </si>
  <si>
    <t>979011211R00</t>
  </si>
  <si>
    <t>Svislá doprava suti a vybouraných hmot nošením za prvé podlaží nad základním podlažím</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</si>
  <si>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</si>
  <si>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</si>
  <si>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</si>
  <si>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</si>
  <si>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</si>
  <si>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</si>
  <si>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včetně naložení na dopravní prostředek a složení,</t>
  </si>
  <si>
    <t>979083191R00</t>
  </si>
  <si>
    <t>Vodorovné přemístění suti za každých dalších započatých 1000 m přes 6000 m</t>
  </si>
  <si>
    <t>979999999R00</t>
  </si>
  <si>
    <t>Poplatek za skládku suti s 10 % příměsí, skupina 17 01 07 z Katalogu odpadů</t>
  </si>
  <si>
    <t>005121020R</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</si>
  <si>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</si>
  <si>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</si>
  <si>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</si>
  <si>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</si>
  <si>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00523  R</t>
  </si>
  <si>
    <t>Zkoušky a revize</t>
  </si>
  <si>
    <t>220 111501</t>
  </si>
  <si>
    <t>Číslování rozvodné skříně, krabice</t>
  </si>
  <si>
    <t>220 300001</t>
  </si>
  <si>
    <t>Forma kabelová do délky 0,5 m na kabelu do 5x2(i pro možnou náhradu stáv.vedení)</t>
  </si>
  <si>
    <t>220 300002</t>
  </si>
  <si>
    <t>Forma kabelová do délky 0,5 m na kabelu datovém</t>
  </si>
  <si>
    <t>220 300601</t>
  </si>
  <si>
    <t>Ukončení kabelů návěstních do 5x1 až 2.5</t>
  </si>
  <si>
    <t>220 321711/S1</t>
  </si>
  <si>
    <t>Montáž koncentrátoru nebo jiného adresného modulu na sběrnici</t>
  </si>
  <si>
    <t>220 321736</t>
  </si>
  <si>
    <t>Montáž držáku infrapasivního nebo duálního čidla</t>
  </si>
  <si>
    <t>220 321751</t>
  </si>
  <si>
    <t>Montáž infrapasivního čidla - nástěnný</t>
  </si>
  <si>
    <t>220 330166</t>
  </si>
  <si>
    <t>Montáž vnitřní nezálohované sirény</t>
  </si>
  <si>
    <t>220 330191</t>
  </si>
  <si>
    <t>Měření kontin.,izol.,odporu 1 úseku smyčky</t>
  </si>
  <si>
    <t>220 330206</t>
  </si>
  <si>
    <t>Kontrola funkce čidla</t>
  </si>
  <si>
    <t>220 330741</t>
  </si>
  <si>
    <t>Uvedení čidla do trvalého provozu</t>
  </si>
  <si>
    <t>220 330751</t>
  </si>
  <si>
    <t>Revize stávajícího systému EPS do 48 hlásičů</t>
  </si>
  <si>
    <t>220 410166</t>
  </si>
  <si>
    <t>Montáž zálohovaného napaječe</t>
  </si>
  <si>
    <t>220 410533</t>
  </si>
  <si>
    <t>Montáž akumulátoru do externího napaječe</t>
  </si>
  <si>
    <t>Pol__0124</t>
  </si>
  <si>
    <t>Montáž ovládací klávesnice s LCD displejem</t>
  </si>
  <si>
    <t>Pol__0128</t>
  </si>
  <si>
    <t>Měření akumulátoru pro externí napaječ</t>
  </si>
  <si>
    <t>Pol__0141</t>
  </si>
  <si>
    <t>Montáž tamper kontaktu</t>
  </si>
  <si>
    <t>Pol__0148</t>
  </si>
  <si>
    <t>Pomocné montážní práce</t>
  </si>
  <si>
    <t>Pol__0149</t>
  </si>
  <si>
    <t>Nezměřitelné pracovní výkony</t>
  </si>
  <si>
    <t>Pol__0151</t>
  </si>
  <si>
    <t>Revize prvků systému EZS</t>
  </si>
  <si>
    <t>220 111431</t>
  </si>
  <si>
    <t>Stejnosměrná měření na míst.kabelu</t>
  </si>
  <si>
    <t>pa</t>
  </si>
  <si>
    <t>220 280221</t>
  </si>
  <si>
    <t>Kabel SYKFY do 5x2x0,5 (nebo podob.)  v trubkách, žlabech, lištách</t>
  </si>
  <si>
    <t>220 280222</t>
  </si>
  <si>
    <t>Kabel datový pro sběrnici systému v trubce, žlabu, na roštu</t>
  </si>
  <si>
    <t>220 281303</t>
  </si>
  <si>
    <t>Kabel 1až 2,5 mm v trubkách, žlabech, na roštu do 4 žil</t>
  </si>
  <si>
    <t>220 300913</t>
  </si>
  <si>
    <t>Svorkovnice se šrouby bakelitová 10 dílná (montáž vč. dodávky)</t>
  </si>
  <si>
    <t>220 300924</t>
  </si>
  <si>
    <t>Svorkovnice do krabic svorka 4 pólová (montáž vč. dodávky)</t>
  </si>
  <si>
    <t>220 330121</t>
  </si>
  <si>
    <t>Popis čidla štítkem  (nové + stávajícíc)</t>
  </si>
  <si>
    <t>220 330342</t>
  </si>
  <si>
    <t>Naprogramování systému EZS do 96 hlásičů</t>
  </si>
  <si>
    <t>220 330791</t>
  </si>
  <si>
    <t>Programování zobrazovaného textu pro čidlo</t>
  </si>
  <si>
    <t>PC0097360</t>
  </si>
  <si>
    <t>SYKFY (3x2x0,5 ) (i pro možnou náhradu stáv.vedení)</t>
  </si>
  <si>
    <t>Pol__0153</t>
  </si>
  <si>
    <t>Akumulátor 12V / 18Ah</t>
  </si>
  <si>
    <t>Pol__0157</t>
  </si>
  <si>
    <t>Konzole pro montáž detektoru</t>
  </si>
  <si>
    <t>Pol__0161</t>
  </si>
  <si>
    <t>Kabel FTP, PowerCat kat.5E, PVC plášť šedý, 4 páry, krabice 305m</t>
  </si>
  <si>
    <t>Prestige QD</t>
  </si>
  <si>
    <t>Vnitřní digitální infradetektor pohybu, dosah 15m</t>
  </si>
  <si>
    <t>K641LX-868</t>
  </si>
  <si>
    <t>Drátová LCD klávesnice, která umožňuje zobrazování všech zón</t>
  </si>
  <si>
    <t>KEV0509530</t>
  </si>
  <si>
    <t>JYTY 4BX1,0</t>
  </si>
  <si>
    <t>PARADOX ZX8</t>
  </si>
  <si>
    <t>expander 8 vstupů + box</t>
  </si>
  <si>
    <t>SA913</t>
  </si>
  <si>
    <t>Nezálohovaná plastová vnitřní siréna 110dB/1m</t>
  </si>
  <si>
    <t>UNIPOWER MINI/K</t>
  </si>
  <si>
    <t>Spínaný zdroj v kovovém krytu 13,8 Vss / 3A s výstupy a odpojovačem</t>
  </si>
  <si>
    <t>220 261634</t>
  </si>
  <si>
    <t>Osazení hmoždinky 12 mm cihla pálená (mont. vč. materiálu)</t>
  </si>
  <si>
    <t>Pol__0162</t>
  </si>
  <si>
    <t>Pol__0163</t>
  </si>
  <si>
    <t>Demontáž kab.ze stáv. uložení za provozu</t>
  </si>
  <si>
    <t>Pol__0164</t>
  </si>
  <si>
    <t>Provizorní uložení a chránění kabeláže</t>
  </si>
  <si>
    <t>Pol__0165</t>
  </si>
  <si>
    <t>Kabel sdělovací do dělené trubky</t>
  </si>
  <si>
    <t>Pol__0167</t>
  </si>
  <si>
    <t>Měření jednoho segmentu kabeláže po překládce</t>
  </si>
  <si>
    <t>Pol__0168</t>
  </si>
  <si>
    <t>Zhotovení chránění stávajících rozvodů po dobu stavby</t>
  </si>
  <si>
    <t>Pol__0169</t>
  </si>
  <si>
    <t>Materiál pro chránění - plastové fólie</t>
  </si>
  <si>
    <t>Pol__0170</t>
  </si>
  <si>
    <t>Materiál pro chránění - řezivo</t>
  </si>
  <si>
    <t>m3</t>
  </si>
  <si>
    <t>Pol__0171</t>
  </si>
  <si>
    <t>Materiál pro chránění - pomocný materiál</t>
  </si>
  <si>
    <t>220 110643</t>
  </si>
  <si>
    <t>Závěrečné práce ve skříni RACK</t>
  </si>
  <si>
    <t>220 270324</t>
  </si>
  <si>
    <t>Vodič v trubkovodu CY 4</t>
  </si>
  <si>
    <t>PC0066660</t>
  </si>
  <si>
    <t>Montáž nástěnné 19" skříně (RACKu) do 36U</t>
  </si>
  <si>
    <t>Montáž 19" panelu do 48 portů RJ 45 - nestín.</t>
  </si>
  <si>
    <t>Uložení kabelu 5.-6.kat. nestín. do trubky, žlabu, na rošt</t>
  </si>
  <si>
    <t>Ukončení - forma na kabelu 5.-6.kat. nestín.</t>
  </si>
  <si>
    <t>Měření 1 segmentu kabelu 5.-6.kat. nestín.</t>
  </si>
  <si>
    <t>Sestavení a montáž zásuvky do 2 modulů RJ 45</t>
  </si>
  <si>
    <t>Montáž modulu zásuvky RJ 45 - nestín.</t>
  </si>
  <si>
    <t>Údaj do měř. protokolu pro 1 segment sítě 5.-6. kat. nestín.</t>
  </si>
  <si>
    <t>Kompletace a vyhotovení měřícího protokolu</t>
  </si>
  <si>
    <t>Revize stávajících rozvaděčů</t>
  </si>
  <si>
    <t>Revize stávající účastnické části rozvodu</t>
  </si>
  <si>
    <t>revize příp. přeskupení stáv. prvků v rozvaděči pro doplnění</t>
  </si>
  <si>
    <t>Zatažení svetlovod.kabelu 2-8vl. ručně - vlákna SM</t>
  </si>
  <si>
    <t>Svaření 1 vl. svetlovod.kabelu  - vlákna sm</t>
  </si>
  <si>
    <t>Příprava svetlovod.kab. k ukonč., spojk.  2-8vl.  - vlákna sm</t>
  </si>
  <si>
    <t>Uložení konce (spoj) svetlovod kab. 2-8vl. v kab. rozv.  - vlákna sm</t>
  </si>
  <si>
    <t>Montáž panelu 19" pro ukončení opt.kab. do 24 portů prázdný</t>
  </si>
  <si>
    <t>Montáž adaptéru dvojitého (LC)  pro vlákna SM</t>
  </si>
  <si>
    <t>Montáž pigtailu pro vlákna sm</t>
  </si>
  <si>
    <t>Montáž kazety pro sváry na kabelu  - vlákna sm</t>
  </si>
  <si>
    <t>Ochrana sváru vlákna sm</t>
  </si>
  <si>
    <t>Uložení délkové rezervy opt.kabelu do 50m  - vlákna sm</t>
  </si>
  <si>
    <t>Měření na jednom vlákně sm opt.kabelu</t>
  </si>
  <si>
    <t>220 111761</t>
  </si>
  <si>
    <t>Svorka uzemňovací (mont. vč. materiálu)</t>
  </si>
  <si>
    <t>220 111765</t>
  </si>
  <si>
    <t>Změření zemního odporu</t>
  </si>
  <si>
    <t>220 111876</t>
  </si>
  <si>
    <t>Uzem.rozvaděče (mont. vč. materiálu)</t>
  </si>
  <si>
    <t>KEV0008730</t>
  </si>
  <si>
    <t>CY 4 H</t>
  </si>
  <si>
    <t>RACK 19" stojanový, 600x600mm, 32U, kovový, skleněná čelní stěna</t>
  </si>
  <si>
    <t>Rámeček s popiskami,  design shodný s rozvodem NN</t>
  </si>
  <si>
    <t>Modul RJ45, EIA 568B, kat. 6, přímý se záclon.do rám.</t>
  </si>
  <si>
    <t>Kabel UTP kat. 6,, 4 páry, cívka 500m</t>
  </si>
  <si>
    <t>UTP kat. 6 kabel 2 metry, šedý</t>
  </si>
  <si>
    <t>Patch panel 2U, 48xRJ45, kat. 6, 568B</t>
  </si>
  <si>
    <t>Univerzální optický kabel 9/125um, 8 vláken</t>
  </si>
  <si>
    <t>Vana výsuvného panelu, určená pro osazeni čely</t>
  </si>
  <si>
    <t>Čelo panelu pro osazení 24x LC, neosazený</t>
  </si>
  <si>
    <t>LC-LC duplex adaptér SM s montážnímí otvory</t>
  </si>
  <si>
    <t>Duplex LC/LC záslepka, sada 3ks</t>
  </si>
  <si>
    <t>Pigtail 1m, 9/125</t>
  </si>
  <si>
    <t>LC-LC patchcord 9/125 dvojitý</t>
  </si>
  <si>
    <t>Teplem smrštitelná ochrana svaru</t>
  </si>
  <si>
    <t>Optická kazeta na 12 svárů</t>
  </si>
  <si>
    <t>Víčko optické kazety</t>
  </si>
  <si>
    <t>Držák svárů pro 6 vláken do kazety</t>
  </si>
  <si>
    <t>PC0066600</t>
  </si>
  <si>
    <t>Montáž kompletního panelu přívodu NN</t>
  </si>
  <si>
    <t>PC0066610</t>
  </si>
  <si>
    <t>Montáž ventilační jednotky do RACKu</t>
  </si>
  <si>
    <t>PC0066790</t>
  </si>
  <si>
    <t>MONTAZ SWITCHE 100/1000Mbps + nastavení</t>
  </si>
  <si>
    <t>KUS</t>
  </si>
  <si>
    <t>Montáž+nastavení kompletního přístupového bodu WLAN do LAN</t>
  </si>
  <si>
    <t>Cisco SFP</t>
  </si>
  <si>
    <t>SFP transceiver 1000BASE-LX, SM, 10km, 1310nm (FP), compatible</t>
  </si>
  <si>
    <t>19“ ventilační jednotka do víka rozvaděče, 2 ventilátory, 2U, 220 V / 30 W, termostat</t>
  </si>
  <si>
    <t>19“ rozvodný panel 1U; 8x zásuvka, max. 16 A; kabel 3 x 1,5 mm, 2 m přepěťová ochrana, podsvícený, vypínač</t>
  </si>
  <si>
    <t>APC Smart UPS SC450RMI1U</t>
  </si>
  <si>
    <t>UPS 450VA 230V - 1U Rackmount/Tower</t>
  </si>
  <si>
    <t>Cisco SG500-28P</t>
  </si>
  <si>
    <t>Switch 28x10/100/1000 portů (RJ45),2xcombo port (SFP-RJ45),2xSFP,POE 30 W,QoS,VLAN</t>
  </si>
  <si>
    <t>Cisco SG500-52</t>
  </si>
  <si>
    <t>Switch 52x10/100/1000 portů (RJ45),2xcombo port (SFP-RJ45),2xSFP,POE 375 W,QoS,VLAN</t>
  </si>
  <si>
    <t>ZyXEL NWA5121-NI v2</t>
  </si>
  <si>
    <t>Unifikovaný přístupový bod 802.11 a/b/g/n</t>
  </si>
  <si>
    <t>ZyXEL NXC2500</t>
  </si>
  <si>
    <t>WLAN Controller</t>
  </si>
  <si>
    <t>210 100501</t>
  </si>
  <si>
    <t>Ukončení CYKY (nebo pod.)  2 x 1.5 nebo 2.5 mm2</t>
  </si>
  <si>
    <t>Revize stávající ústředny</t>
  </si>
  <si>
    <t>Vyhledání a revize nápojného bodu na stáv. rozvod</t>
  </si>
  <si>
    <t>210 800101</t>
  </si>
  <si>
    <t>CYKY (nebo pod.) 750V 2 x 1.5 uložený pod omítkou</t>
  </si>
  <si>
    <t>220 320042</t>
  </si>
  <si>
    <t>Mont.podruž.hodin (analogových) oboustr.na tyči,konstrukci</t>
  </si>
  <si>
    <t>220 320271</t>
  </si>
  <si>
    <t>Přezkoušení hodin podružných</t>
  </si>
  <si>
    <t>CYKY 4BX1,5</t>
  </si>
  <si>
    <t>PHKV30/2</t>
  </si>
  <si>
    <t>Oboustran.analogové hodiny, pr.30cm + strpní závěs</t>
  </si>
  <si>
    <t>210 100502</t>
  </si>
  <si>
    <t>Ukončení CYKY (nebo pod.)  4 x 1.5 nebo 2.5 mm2</t>
  </si>
  <si>
    <t>220 111502</t>
  </si>
  <si>
    <t>Číslování svorek v rozvaděči (montáž vč. dodávky)</t>
  </si>
  <si>
    <t>Pol__0115</t>
  </si>
  <si>
    <t>Pol__0116</t>
  </si>
  <si>
    <t>Pol__0117</t>
  </si>
  <si>
    <t>Revize stávajících rozvaděčů rozvodu místního rozhlasu</t>
  </si>
  <si>
    <t>Pol__0118</t>
  </si>
  <si>
    <t>Revize stávající rozhlasové ústředny</t>
  </si>
  <si>
    <t>Pol__0119</t>
  </si>
  <si>
    <t>Pol__0120</t>
  </si>
  <si>
    <t>210 800109</t>
  </si>
  <si>
    <t>CYKY (nebo pod.) 750V 4 x 1.5 uložený pod omítkou</t>
  </si>
  <si>
    <t>ARS 321</t>
  </si>
  <si>
    <t>Nástěnná reproduktorová soustava 3-6W, 100V</t>
  </si>
  <si>
    <t>KEV0001100</t>
  </si>
  <si>
    <t>220 261641</t>
  </si>
  <si>
    <t>Osazení hmoždinky 6 mm beton (mont. vč. materiálu)</t>
  </si>
  <si>
    <t>220 261642</t>
  </si>
  <si>
    <t>Osazení hmoždinky 8 mm beton (mont. vč. materiálu)</t>
  </si>
  <si>
    <t>220 261643</t>
  </si>
  <si>
    <t>Osazení hmoždinky 10 mm beton (mont. vč. materiálu)</t>
  </si>
  <si>
    <t>220 261644</t>
  </si>
  <si>
    <t>Osazení hmoždinky 12 mm beton (mont. vč. materiálu)</t>
  </si>
  <si>
    <t>220 270301</t>
  </si>
  <si>
    <t>Vodič v trubkovodu AY 2,5</t>
  </si>
  <si>
    <t>460 680025/S1</t>
  </si>
  <si>
    <t>Průraz stropem</t>
  </si>
  <si>
    <t>460 680042</t>
  </si>
  <si>
    <t>Průraz zdivem z betonu, z tvrdého kamene,tloušťka 30cm</t>
  </si>
  <si>
    <t>460 680043</t>
  </si>
  <si>
    <t>Průraz zdivem z betonu, z tvrdého kamene,tloušťka 45cm</t>
  </si>
  <si>
    <t>460 680044</t>
  </si>
  <si>
    <t>Průraz zdivem z betonu, z tvrdého kamene,tloušťka 60cm</t>
  </si>
  <si>
    <t>Značení kabeláží, tras a rozvaděčů</t>
  </si>
  <si>
    <t>Drobný elektroinstalační materiál (montáž vč. mat.)</t>
  </si>
  <si>
    <t>Zapravení průrazů</t>
  </si>
  <si>
    <t>Malířské práce</t>
  </si>
  <si>
    <t>460 680002</t>
  </si>
  <si>
    <t>Zapravení drážky ve zdivu cihleném 5/5cm (mont. vč. materiálu)</t>
  </si>
  <si>
    <t>R-položka</t>
  </si>
  <si>
    <t>POL12_0</t>
  </si>
  <si>
    <t>460 680003</t>
  </si>
  <si>
    <t>Zapravení drážky ve zdivu cihelném 10/5cm (mont. vč. materiálu)</t>
  </si>
  <si>
    <t>210 020912</t>
  </si>
  <si>
    <t>Protipož.ucpávka průch.stropem t= do 50 cm (mont. vč. materiálu)</t>
  </si>
  <si>
    <t>210 020922</t>
  </si>
  <si>
    <t>Protipož.ucpávka průch.stěnou  t= do 30 cm (mont. vč. materiálu)</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</si>
  <si>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</si>
  <si>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</si>
  <si>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</si>
  <si>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</si>
  <si>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</si>
  <si>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</si>
  <si>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</si>
  <si>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</si>
  <si>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</si>
  <si>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</si>
  <si>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</si>
  <si>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</si>
  <si>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</si>
  <si>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</si>
  <si>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</si>
  <si>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</si>
  <si>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</si>
  <si>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</si>
  <si>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220 260733</t>
  </si>
  <si>
    <t>Žlab PVC 40/ 40 mm  (mont. vč. základního i instalačního materiálu)</t>
  </si>
  <si>
    <t>220 260734</t>
  </si>
  <si>
    <t>Žlab PVC 70/40 mm  (mont. vč. základního i instalačního materiálu)</t>
  </si>
  <si>
    <t>220 261661</t>
  </si>
  <si>
    <t>Značení trasy vedení</t>
  </si>
  <si>
    <t>Drážka ve zdivu cihleném 5/5cm</t>
  </si>
  <si>
    <t>Drážka ve zdivu cihelném 10/5cm</t>
  </si>
  <si>
    <t>KEV0500400</t>
  </si>
  <si>
    <t>AY 2,5 B</t>
  </si>
  <si>
    <t>1.1</t>
  </si>
  <si>
    <t>Vekovní kondenzační jednotka - Multisplit system inverter, R410A, 230 V</t>
  </si>
  <si>
    <t>- chladicí výkon Qch = 8,0 kW, topný výkon Qt = 9,6 kW, ostatní parametry viz TZ a její příloha číslo 1</t>
  </si>
  <si>
    <t>1.2</t>
  </si>
  <si>
    <t>Vnitřní kazetová kompaktní jednotka</t>
  </si>
  <si>
    <t>- chladicí výkon Qch = 4,0 kW, topný výkon Qt = 5,0 kW, ostatní parametry viz TZ a její příloha číslo 1                                                                                                                                                    - včetně čerpadla kondenzátu</t>
  </si>
  <si>
    <t>- včetně dekoračního panelu</t>
  </si>
  <si>
    <t>1.3</t>
  </si>
  <si>
    <t>- chladicí výkon Qch = 5,0 kW, topný výkon Qt = 6,0 kW, ostatní parametry viz TZ a její příloha číslo 1                                                                                                                                                    - včetně čerpadla kondenzátu</t>
  </si>
  <si>
    <t>- včetně sběrače chladiva</t>
  </si>
  <si>
    <t>- včetně drátového ovladače</t>
  </si>
  <si>
    <t>1.4</t>
  </si>
  <si>
    <t>1.5</t>
  </si>
  <si>
    <t>Vnitřní nástěnná jednotka, -</t>
  </si>
  <si>
    <t>chladicí výkon Qch = 3,5 kW, topný výkon Qt = 4,0 kW, ostatní parametry viz TZ a její příloha číslo 1                                                                                                                                                    - bez čerpadla kondenzátu</t>
  </si>
  <si>
    <t>- včetně komunikační desky</t>
  </si>
  <si>
    <t>Neobsazeno</t>
  </si>
  <si>
    <t>1.30</t>
  </si>
  <si>
    <t>Cu potrubí Ř6,35 mm / Ř9,52 mm, včetně komunikačního kabelu a izolace odolné proti UV</t>
  </si>
  <si>
    <t>bm</t>
  </si>
  <si>
    <t>Cu potrubí Ř6,35 mm / Ř12,70 mm, včetně komunikačního kabelu a izolace odolné proti UV</t>
  </si>
  <si>
    <t>Montážní, těsnící a spojovací materiál</t>
  </si>
  <si>
    <t>Montáž VZT zařízení</t>
  </si>
  <si>
    <t>2.1</t>
  </si>
  <si>
    <t>Diagonální ventilátor tříotáčkový, průměru O160 mm, do kruhového potrubí, IP44</t>
  </si>
  <si>
    <t>- průtok vzduchu Vo = 290 m3/h, externí tlaková ztráta pext,o = 175 Pa, ostatní parametry viz TZ a její příloha číslo 1</t>
  </si>
  <si>
    <t>- včetně spojovacích manžet průměru O160 mm</t>
  </si>
  <si>
    <t>- včetně zpětné klapky průměru O160 mm</t>
  </si>
  <si>
    <t>2.2</t>
  </si>
  <si>
    <t>- průtok vzduchu Vo = 395 m3/h, externí tlaková ztráta pext,o = 145 Pa, ostatní parametry viz TZ a její příloha číslo 1</t>
  </si>
  <si>
    <t>2.3</t>
  </si>
  <si>
    <t>Výfuková hlavice pozinkovaná průměru O200 mm, RAL dle stavby</t>
  </si>
  <si>
    <t>2.4</t>
  </si>
  <si>
    <t>Odvodní plastový talířový ventil O125 mm, včetně zděře</t>
  </si>
  <si>
    <t>2.5</t>
  </si>
  <si>
    <t>Odvodní plastový talířový ventil O160 mm, včetně zděře</t>
  </si>
  <si>
    <t>2.6</t>
  </si>
  <si>
    <t>Stěnová mřížka hliníková - jednořadá, upínání pružinami, rozměry 400x150 mm, včetně upínacího, rámečku, lamely horizontální, tvar lamel 2, rozteč lamel 20,0, uzavřená, RAL dle stavby</t>
  </si>
  <si>
    <t>2.7</t>
  </si>
  <si>
    <t>Stěnová mřížka hliníková - jednořadá, upínání pružinami, rozměry 600x150 mm, včetně upínacího, rámečku, lamely horizontální, tvar lamel 2, rozteč lamel 20,0, uzavřená, RAL dle stavby</t>
  </si>
  <si>
    <t>2.8</t>
  </si>
  <si>
    <t>Tlumič hluku do kruhového potrubí průměru O160 mm, délka 600 mm</t>
  </si>
  <si>
    <t>2.9 až 2.29</t>
  </si>
  <si>
    <t>2.30</t>
  </si>
  <si>
    <t>Kruhové spiro potrubí průměru O125 mm, v těsném provedení s gumovými manžetami, včetně tvarovek</t>
  </si>
  <si>
    <t>Kruhové spiro potrubí průměru O160 mm, v těsném provedení s gumovými manžetami, včetně tvarovek</t>
  </si>
  <si>
    <t>Kruhové spiro potrubí průměru O200 mm, v těsném provedení s gumovými manžetami, včetně tvarovek</t>
  </si>
  <si>
    <t>2.31</t>
  </si>
  <si>
    <t>Ohebná tepelně/hlukově izolační Al hadice průměru O125 mm, tl. izolace 25 mm</t>
  </si>
  <si>
    <t>Ohebná tepelně/hlukově izolační Al hadice průměru O160 mm, tl. izolace 25 mm</t>
  </si>
  <si>
    <t>2.32</t>
  </si>
  <si>
    <t>Tepelná/hluková izolace - pěnový polyethylen tl. 20 mm</t>
  </si>
  <si>
    <t>3.1</t>
  </si>
  <si>
    <t>Digestoř školní, včetně odvodního ventilátoru do kruhového potrubí  průměru 200 mm</t>
  </si>
  <si>
    <t>- není dodávkou profese VZT                                                                                                         - ostatní parametry viz TZ a její příloha číslo 1</t>
  </si>
  <si>
    <t>3.2</t>
  </si>
  <si>
    <t>Protidešťová žaluzie pozinkovaná pro připojovací rozměr potrubí průměru O250 mm, včetně síta proti, hmyzu a upínacího rámečku, barva RAL dle stavby</t>
  </si>
  <si>
    <t>3.3</t>
  </si>
  <si>
    <t>Zpětná klapka průměru O200 mm</t>
  </si>
  <si>
    <t>3.30</t>
  </si>
  <si>
    <t>3.31</t>
  </si>
  <si>
    <t>Kruhové spiro potrubí průměru O250 mm, v těsném provedení s gumovými manžetami, včetně tvarovek</t>
  </si>
  <si>
    <t>4.1</t>
  </si>
  <si>
    <t>Ventilační jednotka do nevýbušného prostředí (dodávka se skříní )</t>
  </si>
  <si>
    <t>4.2</t>
  </si>
  <si>
    <t>Výfuková hlavice pozinkovaná průměru O150 mm, RAL dle stavby</t>
  </si>
  <si>
    <t>4.3</t>
  </si>
  <si>
    <t>Požární klapka kruhová průměru O200 mm, třída EI 90 S, základní mechanické ruční a teplotní, provedení s tavnou pojistkou a spouštěcí pružinou</t>
  </si>
  <si>
    <t>4.4</t>
  </si>
  <si>
    <t>Regulační klapka ruční průměru O100 mm, s těsněním</t>
  </si>
  <si>
    <t>4.30</t>
  </si>
  <si>
    <t>Kruhové spiro potrubí průměru O100 mm, v těsném provedení s gumovými manžetami, včetně tvarovek</t>
  </si>
  <si>
    <t>Kruhové spiro potrubí průměru O150 mm, v těsném provedení s gumovými manžetami, včetně tvarovek</t>
  </si>
  <si>
    <t>4.31</t>
  </si>
  <si>
    <t>Ohebná polotuhá Al hadice průměru O100 mm, falcování vícenásobným zámkem</t>
  </si>
  <si>
    <t>4.32</t>
  </si>
  <si>
    <t>Protipožární izolace - minerální vlna tl. 50 mm s Al polepem</t>
  </si>
  <si>
    <t>4.33</t>
  </si>
  <si>
    <t>Tepelná/hluková izolace - pěnový polyethylen tl. 25 mm</t>
  </si>
  <si>
    <t>O.1</t>
  </si>
  <si>
    <t>Náklady na dopravu</t>
  </si>
  <si>
    <t>OPN</t>
  </si>
  <si>
    <t>POL13_0</t>
  </si>
  <si>
    <t>O.2</t>
  </si>
  <si>
    <t>Zvedací a manipulační technika</t>
  </si>
  <si>
    <t>O.3</t>
  </si>
  <si>
    <t>Požární ucpávky</t>
  </si>
  <si>
    <t>O.4</t>
  </si>
  <si>
    <t>Zkoušky technologie zařízení</t>
  </si>
  <si>
    <t>O.5</t>
  </si>
  <si>
    <t>Uvedení do provozu zařízení VZT, včetně zaregulování systému</t>
  </si>
  <si>
    <t>O.6</t>
  </si>
  <si>
    <t>Zaškolení obsluhy pracovníků objednatele</t>
  </si>
  <si>
    <t>O.7</t>
  </si>
  <si>
    <t>Dokumentace skutečného provedení stavby</t>
  </si>
  <si>
    <t>SO 02-2</t>
  </si>
  <si>
    <t>I. stupen - RPD</t>
  </si>
  <si>
    <t>ZS Chrlice - SO 02-2 I stupen - RPD-změna 06-2022</t>
  </si>
  <si>
    <t>139601102R00</t>
  </si>
  <si>
    <t>Ruční výkop jam, rýh a šachet v hornině 3</t>
  </si>
  <si>
    <t>800-1</t>
  </si>
  <si>
    <t>RTS 22/ I</t>
  </si>
  <si>
    <t>POL1_</t>
  </si>
  <si>
    <t>s přehozením na vzdálenost do 5 m nebo s naložením na ruční dopravní prostředek</t>
  </si>
  <si>
    <t>SPI</t>
  </si>
  <si>
    <t>dojezd výtahu : (1,695+1*2)*(1,76+1)*(1,18+0,4+0,1)</t>
  </si>
  <si>
    <t>VV</t>
  </si>
  <si>
    <t>162701105R00</t>
  </si>
  <si>
    <t>Vodorovné přemístění výkopku z horniny 1 až 4, na vzdálenost přes 9 000  do 10 000 m</t>
  </si>
  <si>
    <t>po suchu, bez naložení výkopku, avšak se složením bez rozhrnutí, zpáteční cesta vozidla.</t>
  </si>
  <si>
    <t>Odkaz na mn. položky pořadí 1 : 17,13298</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</si>
  <si>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</si>
  <si>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</si>
  <si>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</si>
  <si>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</si>
  <si>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m_x000D_
 z horniny 1 až 4, kolečkem</t>
  </si>
  <si>
    <t>Odkaz na mn. položky pořadí 3 : 17,13298</t>
  </si>
  <si>
    <t>167101201R00</t>
  </si>
  <si>
    <t>Nakládání, skládání, překládání neulehlého výkopku nakládání, skládání, překládání neulehléno výkopku nebo zeminy - ručně_x000D_
 z horniny 1 až 4</t>
  </si>
  <si>
    <t>175101201R00</t>
  </si>
  <si>
    <t>Obsyp objektů bez prohození sypaniny</t>
  </si>
  <si>
    <t>sypaninou z vhodných hornin tř. 1 - 4 nebo materiálem, uloženým ve vzdálenosti do 30 m od vnějšího kraje objektu, pro jakoukoliv míru zhutnění,</t>
  </si>
  <si>
    <t>dojezd výtahu : 17,133-((1,76+0,3)*(1,695+0,3*2))*1,18</t>
  </si>
  <si>
    <t>199000002R00</t>
  </si>
  <si>
    <t>Poplatky za skládku horniny 1- 4, skupina 17 05 04 z Katalogu odpadů</t>
  </si>
  <si>
    <t>Odkaz na mn. položky pořadí 2 : 17,13298</t>
  </si>
  <si>
    <t>58337213R</t>
  </si>
  <si>
    <t>štěrkopísek frakce 0,0 až 32,0 mm; třída MN</t>
  </si>
  <si>
    <t>POL3_</t>
  </si>
  <si>
    <t>Odkaz na mn. položky pořadí 6 : 11,55432*1,01</t>
  </si>
  <si>
    <t>273321411R00</t>
  </si>
  <si>
    <t>Beton základových desek železový třídy C 25/30</t>
  </si>
  <si>
    <t>801-1</t>
  </si>
  <si>
    <t>bez dodávky a uložení výztuže</t>
  </si>
  <si>
    <t>dojezd výtahu : (1,76+0,3)*(1,695+0,3*2)*0,4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</si>
  <si>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</si>
  <si>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</si>
  <si>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</si>
  <si>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dojezd výtahu : ((1,76+0,3)+2*(1,695+0,3*2))*0,4</t>
  </si>
  <si>
    <t>273351216R00</t>
  </si>
  <si>
    <t>Bednění stěn základových desek odstranění</t>
  </si>
  <si>
    <t>Odkaz na mn. položky pořadí 10 : 2,66000</t>
  </si>
  <si>
    <t>273361821R00</t>
  </si>
  <si>
    <t>Výztuž základových desek z betonářské oceli 10 505(R)</t>
  </si>
  <si>
    <t>včetně distančních prvků</t>
  </si>
  <si>
    <t>dle výpisu vč stěn : 0,144</t>
  </si>
  <si>
    <t>279321411R00</t>
  </si>
  <si>
    <t>Beton základových zdí železový třídy C 25/30</t>
  </si>
  <si>
    <t>bez výztuže</t>
  </si>
  <si>
    <t>dojezd výtahu : (1,76*2+1,695+0,3*2)*0,73*0,3</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</si>
  <si>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</si>
  <si>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</si>
  <si>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</si>
  <si>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dojezd výtahu : (1,76*2+1,695+0,3*2)*0,73*2</t>
  </si>
  <si>
    <t>279351106R00</t>
  </si>
  <si>
    <t>Bednění základových zdí oboustranné, odstranění</t>
  </si>
  <si>
    <t>Odkaz na mn. položky pořadí 14 : 8,48990</t>
  </si>
  <si>
    <t>311238219R00</t>
  </si>
  <si>
    <t xml:space="preserve">Zdivo nosné z cihel a tvarovek pálených tloušťky 440 mm,  , charakteristická pevnost v tlaku fk = 6,56 MPa, součinitel prostupu tepla U = 0,30-0,35 W/m2.K, hodnota pro zdivo bez omítky při vlhkosti 1%,  </t>
  </si>
  <si>
    <t>RTS 17/ II</t>
  </si>
  <si>
    <t>obvod zdivo : (28,245+36,555+7,62+9,415+8,465)*(10,44-7,945)</t>
  </si>
  <si>
    <t>(13,585+1*2+1,9+0,92)*(10,44-7,945)+36+(3,485+2,93+5,4+2,975+2,465+0,2*2+8,295+5,11+6,27)*(10,44-7,945)</t>
  </si>
  <si>
    <t>-3,55*2*11-1,2*2*6-1,2*1,2*2-1*2*2-0,6*1,2*2-1*1,2-2,4*2,35-1*1,2*2-3,55*2</t>
  </si>
  <si>
    <t>(5,025+6,775)*(10,44-7,945)-1*1,20*3</t>
  </si>
  <si>
    <t>15,925*(10,44-7,945)+8,435*(10,44-7,945)</t>
  </si>
  <si>
    <t>vnitřní zdivo : 5,645*(10,44-7,0)+(5,275+2,85)*(10,44-7,0)-1*2</t>
  </si>
  <si>
    <t>311238130RT1</t>
  </si>
  <si>
    <t xml:space="preserve">Zdivo nosné z cihel a tvarovek pálených akusticky tlumivé tloušťka 190 mm, akustický útlum Rw = 52 dB, charakteristická pevnost v tlaku fk = 6,56 MPa,  </t>
  </si>
  <si>
    <t>(7,395*2+20,68+32+8,755+3,015+4,585+6,925)*3,6+46-3,14*0,9*0,9-3,6*3*2-3*3-0,9*2,975-3,14*0,9*0,9-1,2*2*2-0,9*2,975*4-1,2*2-1,8*0,8</t>
  </si>
  <si>
    <t>317168122R00</t>
  </si>
  <si>
    <t>Překlady keramické montáž a dodávka nenosné, délky 1250 mm, šířky 145 mm, výšky 71 mm</t>
  </si>
  <si>
    <t>317168124R00</t>
  </si>
  <si>
    <t>Překlady keramické montáž a dodávka nenosné, délky 1750 mm, šířky 145 mm, výšky 71 mm</t>
  </si>
  <si>
    <t>dveře 2.NP : 1</t>
  </si>
  <si>
    <t>317168130R00</t>
  </si>
  <si>
    <t>Překlady keramické montáž a dodávka nosné, délky 1000 mm, šířky 70 mm, výšky 238 mm</t>
  </si>
  <si>
    <t>3 : 5*2</t>
  </si>
  <si>
    <t>317168131R00</t>
  </si>
  <si>
    <t>Překlady keramické montáž a dodávka nosné, délky 1250 mm, šířky 70 mm, výšky 238 mm</t>
  </si>
  <si>
    <t>1 : (1+3)*6</t>
  </si>
  <si>
    <t>7 : (1+1)*2</t>
  </si>
  <si>
    <t>8 : 4*3</t>
  </si>
  <si>
    <t>11 : 1*2</t>
  </si>
  <si>
    <t>12 : 1</t>
  </si>
  <si>
    <t>317168132R00</t>
  </si>
  <si>
    <t>Překlady keramické montáž a dodávka nosné, délky 1500 mm, šířky 70 mm, výšky 238 mm</t>
  </si>
  <si>
    <t>2 : 4*8</t>
  </si>
  <si>
    <t>4 : 6*3</t>
  </si>
  <si>
    <t>317168135R00</t>
  </si>
  <si>
    <t>Překlady keramické montáž a dodávka nosné, délky 2250 mm, šířky 70 mm, výšky 238 mm</t>
  </si>
  <si>
    <t>14 : 2</t>
  </si>
  <si>
    <t>317168137R00</t>
  </si>
  <si>
    <t>Překlady keramické montáž a dodávka nosné, délky 2750 mm, šířky 70 mm, výšky 238 mm</t>
  </si>
  <si>
    <t>9 : 2</t>
  </si>
  <si>
    <t>317168138R00</t>
  </si>
  <si>
    <t>Překlady keramické montáž a dodávka nosné, délky 3000 mm, šířky 70 mm, výšky 238 mm</t>
  </si>
  <si>
    <t>15 : 4</t>
  </si>
  <si>
    <t>317168140R00</t>
  </si>
  <si>
    <t>Překlady keramické montáž a dodávka nosné, délky 3500 mm, šířky 70 mm, výšky 238 mm</t>
  </si>
  <si>
    <t>5 : 2*6</t>
  </si>
  <si>
    <t>317998111R00</t>
  </si>
  <si>
    <t>Překlady keramické izolace vkládaná mezi překlady tloušťky 50 mm</t>
  </si>
  <si>
    <t>5 : 3,5*6</t>
  </si>
  <si>
    <t>14 : 2,25</t>
  </si>
  <si>
    <t>317998112R00</t>
  </si>
  <si>
    <t>Překlady keramické izolace vkládaná mezi překlady tloušťky 70 mm</t>
  </si>
  <si>
    <t>15 : 3</t>
  </si>
  <si>
    <t>7 : 1,25*2</t>
  </si>
  <si>
    <t>317998115R00</t>
  </si>
  <si>
    <t>Překlady keramické izolace vkládaná mezi překlady tloušťky 100 mm</t>
  </si>
  <si>
    <t>8 : 1,25*3</t>
  </si>
  <si>
    <t>317998120R00</t>
  </si>
  <si>
    <t>Překlady keramické izolace vkládaná mezi překlady tloušťky 150 mm</t>
  </si>
  <si>
    <t>1 : 1,25*6</t>
  </si>
  <si>
    <t>3 : 1*2</t>
  </si>
  <si>
    <t>317234410RT2</t>
  </si>
  <si>
    <t>Vyzdívka mezi nosníky cementovou</t>
  </si>
  <si>
    <t>801-4</t>
  </si>
  <si>
    <t>jakýmikoliv cihlami pálenými na jakoukoliv maltu,</t>
  </si>
  <si>
    <t>6 : 3,55*0,45*0,2*12</t>
  </si>
  <si>
    <t>13 : 4*0,2*0,45</t>
  </si>
  <si>
    <t>317941123R00</t>
  </si>
  <si>
    <t>Osazení ocelových válcovaných nosníků na zdivu bez dodávky materiálu, výšky od 140 do 220 mm</t>
  </si>
  <si>
    <t>profilu I, nebo IE, nebo U, nebo UE, nebo L</t>
  </si>
  <si>
    <t>6 : 3,85*4*12*26,3/1000</t>
  </si>
  <si>
    <t>13 : 5*4,3*26,3/1000</t>
  </si>
  <si>
    <t>342248114R00</t>
  </si>
  <si>
    <t>Příčky z tvárnic pálených Příčky z tvárnic pálených tloušťky 140 mm, z děrovaných příčkovek, P 10, na maltu MVC 5</t>
  </si>
  <si>
    <t>jednoduché nebo příčky zděné do svislé dřevěné, cihelné, betonové nebo ocelové konstrukce na jakoukoliv maltu vápenocementovou (MVC) nebo cementovou (MC),</t>
  </si>
  <si>
    <t>342248144R00</t>
  </si>
  <si>
    <t>Příčky z tvárnic pálených Příčky z tvárnic pálených tloušťky 140 mm, z děrovaných příčkovek, P 10, zděných na tenkovrstvou maltu</t>
  </si>
  <si>
    <t>2.NP : 1,8*3,8-1,25*2</t>
  </si>
  <si>
    <t>342948111R00</t>
  </si>
  <si>
    <t>Kotvení příček ke konstrukci kotvami na hmoždinky</t>
  </si>
  <si>
    <t>Včetně dodávky kotev a spojovacího materiálu.</t>
  </si>
  <si>
    <t>dveře 2.NP : 3,8*2</t>
  </si>
  <si>
    <t>346244381RT2</t>
  </si>
  <si>
    <t>Plentování ocelových nosníků jednostranné výšky do 200 mm, Prvek zdicí pálený - klasický;  funkce: cihla plná;  tvar: základní;  P;  l = 290 mm;  w = 140 mm;  h = 65 mm;  styčná plocha: hladká;  kat. zdicíh...</t>
  </si>
  <si>
    <t>jakýmikoliv cihlami,</t>
  </si>
  <si>
    <t>6 : 3,55*(0,45+2*0,2)*12</t>
  </si>
  <si>
    <t>13 : 4*(0,2*2+0,45)</t>
  </si>
  <si>
    <t>342264051RT2</t>
  </si>
  <si>
    <t>Podhledy na kovové konstrukci opláštěné deskami sádrokartonovými nosná konstrukce z profilů CD s přímým uchycením 1x deska, tloušťky 12,5 mm, protipožární, bez izolace</t>
  </si>
  <si>
    <t>m.č.301,304-312 : 135,52+66,9+30,31+20,17+70,61+76,35+16,85+72,78+76,13+73,73</t>
  </si>
  <si>
    <t>342264051RT4</t>
  </si>
  <si>
    <t>Podhledy na kovové konstrukci opláštěné deskami sádrokartonovými nosná konstrukce z profilů CD s přímým uchycením 1x deska, tloušťky 12,5 mm, protipožární impregnovaná, bez izolace</t>
  </si>
  <si>
    <t>m.č.303+302+313-319 : 4,94+8,74+1,26+8,24+4,05+11,2+4,48+2,41+2,72</t>
  </si>
  <si>
    <t>317100012RAA</t>
  </si>
  <si>
    <t>Dodatečné osazení prefabrikovaného překladu otvor šířky do 180 cm, vybourání rýhy, dodávka překladu</t>
  </si>
  <si>
    <t>AP-HSV</t>
  </si>
  <si>
    <t>Součtová</t>
  </si>
  <si>
    <t>Agregovaná položka</t>
  </si>
  <si>
    <t>POL2_</t>
  </si>
  <si>
    <t>vysekání rýh, svislý a vodorovný přesun suti, odvoz na skládku, montáž a dodávka překladu.</t>
  </si>
  <si>
    <t>rozšíření otvoru pro dveře výtahu 1.NP : 5</t>
  </si>
  <si>
    <t>13480815R</t>
  </si>
  <si>
    <t>tyč ocelová profilová válcovaná za tepla S235 (11375); průřez I; výška 200 mm</t>
  </si>
  <si>
    <t>Odkaz na mn. položky pořadí 32 : 5,42569*1,03</t>
  </si>
  <si>
    <t>411361921RT5</t>
  </si>
  <si>
    <t>Výztuž stropů ze svařovaných sítí průměr drátu 6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</si>
  <si>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</si>
  <si>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spřažená deska : (697,14+67,17)*4,44*1,4/1000</t>
  </si>
  <si>
    <t>413321414R00</t>
  </si>
  <si>
    <t>Beton nosníků železový třídy C 25/30</t>
  </si>
  <si>
    <t>včetně stěnových, nosníků jeřábových drah, volných trámů, průvlaků, rámových příčlí, ztužidel, konzol, vodorovných táhel a podobných tyčových konstrukcí,</t>
  </si>
  <si>
    <t>P1 : 5,25*0,45*0,465</t>
  </si>
  <si>
    <t>P2 : 2,4*0,45*0,24</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</si>
  <si>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</si>
  <si>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P1 : 5,25*(0,45+0,465*2)</t>
  </si>
  <si>
    <t>P2 : 2,4*(0,45+2*0,24)</t>
  </si>
  <si>
    <t>Odkaz na mn. položky pořadí 43 : 9,47700</t>
  </si>
  <si>
    <t>413351211R00</t>
  </si>
  <si>
    <t>Podpěrná konstrukce bednění nosníků do 5 kPa, zřízení</t>
  </si>
  <si>
    <t>a jiných tyčových konstrukcí výšky do 4 m a se zesílením dna bednění, na plochu půdorysu</t>
  </si>
  <si>
    <t>P1 : 5,25*0,45</t>
  </si>
  <si>
    <t>P2 : 2,4*0,45</t>
  </si>
  <si>
    <t>416021222R00</t>
  </si>
  <si>
    <t>Podhledy na kovové konstrukci opláštěné deskami sádrokartonovými nosná konstrukce z profilů CD s přímým uchycením 2x deska, tloušťky 12,5 mm, protipožární, s minerální izolací tl. 40 mm</t>
  </si>
  <si>
    <t>m.č.112 : 3,5*2,3</t>
  </si>
  <si>
    <t>417321414R00</t>
  </si>
  <si>
    <t>Železobeton ztužujících pásů a věnců třídy C 25/30</t>
  </si>
  <si>
    <t>V1 : 0,4*0,215*195</t>
  </si>
  <si>
    <t>V2 : 8,1*0,4*0,24</t>
  </si>
  <si>
    <t>V3 : 0,4*0,165*4,9</t>
  </si>
  <si>
    <t>V4 : 0,3*0,3*98,5</t>
  </si>
  <si>
    <t>417351115R00</t>
  </si>
  <si>
    <t>Bednění bočnic ztužujících pásů a věnců včetně vzpěr zřízení</t>
  </si>
  <si>
    <t>V1 : 2*0,215*195</t>
  </si>
  <si>
    <t>V2 : 8,1*2*0,24</t>
  </si>
  <si>
    <t>V3 : 2*0,165*4,9</t>
  </si>
  <si>
    <t>V4 : 2*0,3*98,5</t>
  </si>
  <si>
    <t>417351116R00</t>
  </si>
  <si>
    <t>Bednění bočnic ztužujících pásů a věnců včetně vzpěr odstranění</t>
  </si>
  <si>
    <t>Odkaz na mn. položky pořadí 48 : 148,45500</t>
  </si>
  <si>
    <t>417361821R00</t>
  </si>
  <si>
    <t>Výztuž ztužujících pásů a věnců z betonářské oceli 10 505(R)</t>
  </si>
  <si>
    <t>Včetně distančních prvků.</t>
  </si>
  <si>
    <t>dle výpisu : 1,263</t>
  </si>
  <si>
    <t>411324111RRR</t>
  </si>
  <si>
    <t>stávající půda : 28,245*(7,385+0,3+2,55)+(36,55-7,385-0,3-2,55)*(6,84+0,3+2,25)+(7,62+9,415+8,465-6,84-0,3-2,25)*8,435</t>
  </si>
  <si>
    <t>5,11*8,295+5,4*2,93+6,775*5,025</t>
  </si>
  <si>
    <t>odpočet tl. 100 mm : -8,435*7,965</t>
  </si>
  <si>
    <t>411324112RRR</t>
  </si>
  <si>
    <t>Spřažená hřebíková deska, tl.100 mm</t>
  </si>
  <si>
    <t>8,435*7,9635</t>
  </si>
  <si>
    <t>417320041RAA</t>
  </si>
  <si>
    <t>Ztužující věnce do klasického bednění z betonu C 25/30, průřezu 400 x 200 mm, výztuž 90 kg/m3</t>
  </si>
  <si>
    <t>beton ztužujících pasů a věnců, výztuž 10 505, bednění a odbednění, bez tepelné izolace.</t>
  </si>
  <si>
    <t>překlad nad okny š.3,55m : 4*12</t>
  </si>
  <si>
    <t>430000000RA0</t>
  </si>
  <si>
    <t>Schodišťové stupně stupeň betonový 30 x 15 cm, včetně bednění, na přímém schodišti</t>
  </si>
  <si>
    <t>beton stupňů z betonu prostého B 12,5, bez potěru, se zahlazením povrchu, bednění stupňů.</t>
  </si>
  <si>
    <t>12*1,7+3*1,7</t>
  </si>
  <si>
    <t>430320040RAB</t>
  </si>
  <si>
    <t>Schodiště ze železobetonu přímočaré, z betonu C 25/30, výztuž 120 kg/m3</t>
  </si>
  <si>
    <t>Beton, výztuž, bednění schodnic a podest, podepření bednění.</t>
  </si>
  <si>
    <t>((4,6*2+1,6)*1,7+1,635*1,7*2)*0,2+1,635*1,7*0,2</t>
  </si>
  <si>
    <t>602016195R00</t>
  </si>
  <si>
    <t>Omítka stěn z hotových směsí Doplňkové práce pro omítky stěn z hotových směsí_x000D_
 hloubková penetrace stěn silikátová</t>
  </si>
  <si>
    <t>po jednotlivých vrstvách</t>
  </si>
  <si>
    <t>Odkaz na mn. položky pořadí 211 : 45,08000</t>
  </si>
  <si>
    <t>602031101R00</t>
  </si>
  <si>
    <t>Omítka stěn z hotových směsí Doplňkové práce pro omítky stěn z hotových směsí_x000D_
 přilnavostní a penetrační nátěr pod hlíněné omítky</t>
  </si>
  <si>
    <t>Odkaz na mn. položky pořadí 68 : 295,66527</t>
  </si>
  <si>
    <t>Odkaz na mn. položky pořadí 69 : 24,37500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</si>
  <si>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</si>
  <si>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</si>
  <si>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</si>
  <si>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dveře : 1,5*2*2+0,9*2*2*3+0,9*2*7*2+0,9*2*2+0,8*2*2*3+0,8*2*2+0,6*2*2*3+0,7*2*2*2+0,8*2*2*2+0,6*2*2+0,7*2*2</t>
  </si>
  <si>
    <t>1,25*2*2+0,9*2*2+1,25*2*2</t>
  </si>
  <si>
    <t>01+02+03+04+05+06+07 : 1,2*2*6+3,55*2*7+3,55*2*5+1*1,2*6+1,2*1,2*4+2,4*2,35*1+0,6*1,2*2</t>
  </si>
  <si>
    <t>611471413R00</t>
  </si>
  <si>
    <t>Tenkovrstvá úprava stropů aktivovaným štukem tloušťky 2÷3 mm, maltou vápenocementovou s disperzní přísadou</t>
  </si>
  <si>
    <t>vodorovných, šikmých, žebrových a klenutých a schodišťových konstrukcí, s nejnutnějším obroušením podkladu (pemzou apod.) a oprášením, s pomocným lešením o výšce podlahy do 1900 mm a pro zatížení do 1,5 kPa,</t>
  </si>
  <si>
    <t>schodiště : (4,6*2+1,6)*1,7+1,635*1,7*2</t>
  </si>
  <si>
    <t>612421626R00</t>
  </si>
  <si>
    <t>Omítky vnitřní stěn vápenné nebo vápenocementové v podlaží i ve schodišti hladké</t>
  </si>
  <si>
    <t>Odkaz na mn. položky pořadí 206 : 85,87600</t>
  </si>
  <si>
    <t>612425931RT2</t>
  </si>
  <si>
    <t>Omítka vápenná vnitřního ostění omítkou štukovou</t>
  </si>
  <si>
    <t>okenního nebo dveřního, z pomocného pracovního lešení o výšce podlahy do 1900 mm a pro zatížení do 1,5 kPa,</t>
  </si>
  <si>
    <t>okno v místě dveří výtahu : (3,18-2,25)*0,6*2+1,27*0,6*2</t>
  </si>
  <si>
    <t>rozšíření otvoru pro dveře výtahu 1.NP : (1,495+3*2)*(0,75+0,3*2)</t>
  </si>
  <si>
    <t>612471411RT2</t>
  </si>
  <si>
    <t>Tenkovrstvá úprava stěn aktivovaným štukem malta vápenná</t>
  </si>
  <si>
    <t>na rovném povrchu vnitřních stěn, pilířů, svislých panelových konstrukcí, s nejnutnějším obroušením podkladu (pemzou apod.) a oprášením,</t>
  </si>
  <si>
    <t>m.č.112 : (3,5*2+2,3*2)*3,8-1*2+0,6*(1+2*2)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</si>
  <si>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</si>
  <si>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</si>
  <si>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</si>
  <si>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34 : 4,34000*2</t>
  </si>
  <si>
    <t>m.č.301 : (20,68+22+8,755+3,015+17+18,8)*3,5-0,9*3*11-3,14*0,9*2*2-1,2*2*3-1*2+0,3*(1,2*3+2*2*3)</t>
  </si>
  <si>
    <t>m.č.302 : (3,025*2+1,495*2)*3,5-1*2+0,3*(1+2*2)</t>
  </si>
  <si>
    <t>m.č.303 : (3,02*2+3,055*2)*3,5-1*2+0,3*(1+2*2)</t>
  </si>
  <si>
    <t>m.č.304 : (8,435*2+8,71*2)*3,5-3,55*2-1,2*2-1*3-2*1,2+0,3*(3,55*2+2*2*2+1,2+2*2)</t>
  </si>
  <si>
    <t>m.č.305 : (7,2*2+5,35*2)*3,5-0,9*3-1,2*2*3+0,3*(1,2*3+2*3*2)</t>
  </si>
  <si>
    <t>m.č.307 : (7,97*2+10,38*2)*3,5-1,8*0,8-1,2*2-1*3-3,55*2*2+0,3*(3,55*2+2*2*2)</t>
  </si>
  <si>
    <t>m.č.308 : (11,3+6,9+9,54+3,1+1,905+2,835)*3,5-3,14*0,9*0,9-0,9*3-1,8*0,8-3,57*2*2</t>
  </si>
  <si>
    <t>m.č.309 : (6,86+2+3,65+2,835+1,905+3,1)*3,5-1,2*2*2-0,9*3+0,3*(1,2*2+2*2*2)</t>
  </si>
  <si>
    <t>m.č.310 : (11,185*2+6,88*2)*3,5-3,55*2*2-1*3-2*1,2+0,3*(3,55*2+2*2*2)</t>
  </si>
  <si>
    <t>m.č.311 : (10,4*2+7,395*2)*3,5-3,55*2*2-3,14*0,9*0,9-0,9*3-2*1,2+0,3*(3,55*2+2*2*2)</t>
  </si>
  <si>
    <t>m.č.312 : (10,13*2+7,405*2)*3,5-3,55*2*2-1*3-2*1,2-3,14*0,9*0,9+0,4*(3,55*2+2*2*2)</t>
  </si>
  <si>
    <t>m.č.314 : (2,895*2+2,935*2)*3,5-0,9*2,1-1*2+0,3*(1+2*2)</t>
  </si>
  <si>
    <t>m.č.313 : (4,31+5,275*2)*6,8</t>
  </si>
  <si>
    <t>m.č.315 : (2,9*2+1,51*2)*3,5-1*3+0,3*(1+3*2)</t>
  </si>
  <si>
    <t>m.č.316 : (4,575*2+2,62*2)*3,5-1*1-1*2-1*3+0,3*(1*3+3*2+2*2*2)</t>
  </si>
  <si>
    <t>m.č.317 : (2,74*2+1,815*2)*3,5-0,6*1,2-1*3+0,3*(0,6+1,2*2)</t>
  </si>
  <si>
    <t>m.č.318 : (1,2*2+2,745*2)*3,5-0,6*1,2-0,8*3+0,3*(0,6+1,2*2)</t>
  </si>
  <si>
    <t>m.č.319 : (0,9*2+2,74*2)*3,5-1*2-0,8*3+0,3*(1+2*2)</t>
  </si>
  <si>
    <t>Odkaz na mn. položky pořadí 206 : 85,87600*-1</t>
  </si>
  <si>
    <t>612474612R00</t>
  </si>
  <si>
    <t>Omítka vnitřní stěn ze suché směsi třívrstvá, vápenocementové jádro, sádrový štuk, na pálené cihly a tvarovky, ruční zpracování</t>
  </si>
  <si>
    <t>kompletní souvrství</t>
  </si>
  <si>
    <t>Odkaz na mn. položky pořadí 63 : 1363,72780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</si>
  <si>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</si>
  <si>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</si>
  <si>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</si>
  <si>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výtah šachta : (1,76*2+1,695)*(13,8)</t>
  </si>
  <si>
    <t>střecha výt š. : 2,5*2,5</t>
  </si>
  <si>
    <t>ostatní - odhad : 100</t>
  </si>
  <si>
    <t>621412313RT2</t>
  </si>
  <si>
    <t xml:space="preserve">Nátěry vnějších podhledů silikonové,  </t>
  </si>
  <si>
    <t>Odkaz na mn. položky pořadí 188 : 105,67900</t>
  </si>
  <si>
    <t>622300141R00</t>
  </si>
  <si>
    <t>Příprava podkladu montáž vyrovnávací vrstvy izolantem</t>
  </si>
  <si>
    <t>30% plochy : 320,04*0,3</t>
  </si>
  <si>
    <t>622311333RT3</t>
  </si>
  <si>
    <t>Zateplení fasády  , expandovaným polystyrénem s grafitem, tloušťky 120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</si>
  <si>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</si>
  <si>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</si>
  <si>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pohled severní : (1+28,245)*(10,69-7,945)-3,55*2*4</t>
  </si>
  <si>
    <t>pohled západní : 36,55*(10,69-7,945)-3,55*2*6-1,2*2*2</t>
  </si>
  <si>
    <t>pohled jižní : (7,621+0,3*2+9,415+8,465+1)*(10,69-7,945)-1,2*2*4-3,55*2</t>
  </si>
  <si>
    <t>dvur : (6,775+5,025+6,28+3,535+2,29+2,93+5,4+2,975+2,465+8,295+5,11+6,27)*(10,69-7,945)</t>
  </si>
  <si>
    <t>-1*1,2*3-1,2*1,2*2-0,6*1,2*2-1*1,2-2,4*2,35-1*1,2*2-3,55*2</t>
  </si>
  <si>
    <t>622311353RT3</t>
  </si>
  <si>
    <t>Zateplení ostění expandovaným polystyrénem s grafitem,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</si>
  <si>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</si>
  <si>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severní : 0,15*(3,55*4+2*2*4)</t>
  </si>
  <si>
    <t>pohled západní : 0,15*(3,55*6+2*2*6+1,2*2+2*2*2)</t>
  </si>
  <si>
    <t>pohled jižní : 0,15*(1,2*4+2*2*4+3,55+2*2)</t>
  </si>
  <si>
    <t>dvur : 0,15*(1*3+1,2*2*3+1,2*2+2*1,2*2+0,6*2+2*1,2*2+1+2*1,2+2,4+2*2,35+1*2+2*1,2*2+3,55+2*2)</t>
  </si>
  <si>
    <t>622391122R00</t>
  </si>
  <si>
    <t>Příplatek za použití zapouštěcích hmoždinek (8 ks/m2) a tepelně izolační zátky, s dodávkou hmoždinek</t>
  </si>
  <si>
    <t>622311013R00</t>
  </si>
  <si>
    <t>Profily zakládací hliníkové, pro izolaci tl. 120 mm</t>
  </si>
  <si>
    <t>28,245+36,55+7,62+0,3*2+9,45+8,465+0,5+1</t>
  </si>
  <si>
    <t>622300171R00</t>
  </si>
  <si>
    <t xml:space="preserve">Příslušenství pro zateplovací systém montáž, těsnicí pásky,  </t>
  </si>
  <si>
    <t xml:space="preserve">paropropustná : </t>
  </si>
  <si>
    <t>pohled severní : (3,55*4*2+2*2*4)</t>
  </si>
  <si>
    <t>pohled západní : (3,55*6*2+2*2*6+1,2*2*2+2*2*2)</t>
  </si>
  <si>
    <t>pohled jižní : (1,2*4*2+2*2*4+3,55*2+2*2)</t>
  </si>
  <si>
    <t>dvur : (1*3*2+1,2*2*3+1,2*2*2+2*1,2*2+0,6*2*2+2*1,2*2+1*2+2*1,2+2,4*2+2*2,35+1*2*2+2*1,2*2+3,55*2+2*2)</t>
  </si>
  <si>
    <t>Mezisoučet</t>
  </si>
  <si>
    <t>parotěsná : 224,3</t>
  </si>
  <si>
    <t>622421491R00</t>
  </si>
  <si>
    <t>Doplňky zateplovacích systémů rohová lišta</t>
  </si>
  <si>
    <t>Kompletační prvky nad rámec obsahu položek zateplovacích systémů.</t>
  </si>
  <si>
    <t xml:space="preserve">ostění : </t>
  </si>
  <si>
    <t>pohled severní : (3,55*4+2*2*4)</t>
  </si>
  <si>
    <t>pohled západní : (3,55*6+2*2*6+1,2*2+2*2*2)</t>
  </si>
  <si>
    <t>pohled jižní : (1,2*4+2*2*4+3,55+2*2)</t>
  </si>
  <si>
    <t>dvur : (1*3+1,2*2*3+1,2*2+2*1,2*2+0,6*2+2*1,2*2+1+2*1,2+2,4+2*2,35+1*2+2*1,2*2+3,55+2*2)</t>
  </si>
  <si>
    <t>rohy objektu : (10,69-7,945)*10</t>
  </si>
  <si>
    <t>622421493R00</t>
  </si>
  <si>
    <t>Doplňky zateplovacích systémů dilatační lišta s tkaninou</t>
  </si>
  <si>
    <t>(10,69-7,945)*2</t>
  </si>
  <si>
    <t>622421494R00</t>
  </si>
  <si>
    <t>Doplňky zateplovacích systémů podparapetní lišta s tkaninou</t>
  </si>
  <si>
    <t>pohled severní : 3,55*4</t>
  </si>
  <si>
    <t>pohled západní : 3,55*6+1,2*2</t>
  </si>
  <si>
    <t>pohled jižní : 1,2*4+3,55</t>
  </si>
  <si>
    <t>dvur : 1*3+1,2*2+0,6*2+1+2,4+1*2+3,55</t>
  </si>
  <si>
    <t>622473187RT2</t>
  </si>
  <si>
    <t>Příplatek za okenní začišťovací lištu včetně dodávky</t>
  </si>
  <si>
    <t>622904112R00</t>
  </si>
  <si>
    <t>Očištění fasád tlakovou vodou, složitost fasády 1 - 2</t>
  </si>
  <si>
    <t>Odkaz na mn. položky pořadí 57 : 320,04027</t>
  </si>
  <si>
    <t>620-700</t>
  </si>
  <si>
    <t>D+M připojovacího profilu - dle det.</t>
  </si>
  <si>
    <t>28355286R</t>
  </si>
  <si>
    <t>fólie izolační speciální se samolepicím pásem, parotěsná zábrana; tloušťka 0,30 mm; plošná hmotnost 140 g/m2; PE, vlís</t>
  </si>
  <si>
    <t>RTS 19/ II</t>
  </si>
  <si>
    <t>ztratné : 244,3*0,2</t>
  </si>
  <si>
    <t>28355332R</t>
  </si>
  <si>
    <t>páska těsnicí samolepicí; jednostranně; š = 250,0 mm; l = 15,000 m; funkce k utěsnění prostupů podstřeší, paropropustnost, utěsnění prostupů a vpustí</t>
  </si>
  <si>
    <t>283762312R</t>
  </si>
  <si>
    <t>deska izolační fasádní; pěnový polystyren s grafitem; povrch hladký; rovná hrana; tl. 30,0 mm; součinitel tepelné vodivosti 0,031 W/mK; R = 0,950 m2K/W; obj. hmotnost 15,00 kg/m3</t>
  </si>
  <si>
    <t>Odkaz na mn. položky pořadí 67 : 96,01200*1,1</t>
  </si>
  <si>
    <t>631313511R00</t>
  </si>
  <si>
    <t xml:space="preserve">Mazanina z betonu prostého tl. přes 80 do 120 mm třídy C 12/15,  </t>
  </si>
  <si>
    <t>(z kameniva) hlazená dřevěným hladítkem</t>
  </si>
  <si>
    <t xml:space="preserve">dojezd výtahuá - podkl. beton : </t>
  </si>
  <si>
    <t>dojezd výtahu : (1,695+0,5*2)*(1,76+0,5)*0,1</t>
  </si>
  <si>
    <t>632411904R00</t>
  </si>
  <si>
    <t>Potěr ze suchých směsí nátěr savých podkladů penetrační,  , Hmota nátěrová funkce: penetrační, zpevnění povrchu, úprava savosti; vrstva: podkladní; exteriér, interiér; podklad: beton; ředidlo: voda; spotřeba...</t>
  </si>
  <si>
    <t>s rozprostřením a uhlazením</t>
  </si>
  <si>
    <t>Odkaz na mn. položky pořadí 105 : 8,65000</t>
  </si>
  <si>
    <t>632415110RT2</t>
  </si>
  <si>
    <t>Potěr ze suchých směsí cementový samonivelační vyrovnávací, tloušťky 10 mm, včetně penetrace</t>
  </si>
  <si>
    <t>Odkaz na mn. položky pořadí 83 : 8,65000</t>
  </si>
  <si>
    <t>632441047RRR</t>
  </si>
  <si>
    <t>Potěr anhydritový, plocha do 500 m2, tl.60 mm, samonivelační potěr MFC Anhydrit 030 vč dilat pásky u stěn</t>
  </si>
  <si>
    <t>Odkaz na mn. položky pořadí 123 : 687,38000</t>
  </si>
  <si>
    <t>648991113RT6</t>
  </si>
  <si>
    <t>Osazení parapetních desek z plastických hmot Dodávka a osazení parapetních desek z plastických hmot šířky 500 mm</t>
  </si>
  <si>
    <t>a poloplastických hmot na montážní pěnu, zapravení omítky pod parapetem, těsnění spáry mezi parapetem a rámem okna, dodávka silikonu.</t>
  </si>
  <si>
    <t>1,2*6+3,55*7+3,55*5+1*6+1,2*4+2,4+0,6*2</t>
  </si>
  <si>
    <t>931981013R00</t>
  </si>
  <si>
    <t>Zřízení těsnění pracovní spáry bentonitovou páskou včetně mřížky, rozměr 15x10 mm</t>
  </si>
  <si>
    <t>801-5</t>
  </si>
  <si>
    <t xml:space="preserve">dojezd výtahu : </t>
  </si>
  <si>
    <t>podlaha -stěna : (1,76+0,3)*2+(1,695+0,3*2)*2</t>
  </si>
  <si>
    <t>stěna : 1,3*4</t>
  </si>
  <si>
    <t>941941042R00</t>
  </si>
  <si>
    <t>Montáž lešení lehkého pracovního řadového s podlahami šířky od 1,00 do 1,20 m, výšky přes 10 do 30 m</t>
  </si>
  <si>
    <t>800-3</t>
  </si>
  <si>
    <t>včetně kotvení</t>
  </si>
  <si>
    <t>pohled severní : 28,245*15</t>
  </si>
  <si>
    <t>pohled západní : (36,55+1,2*2)*(13+14)/2</t>
  </si>
  <si>
    <t>pohled jižní : (7,62+9,415+8,465)*(14+12)/2</t>
  </si>
  <si>
    <t>dvůr : (6,775+5,025+1,2+6,28+1,695+1,76*2+1,2*2+3,536)*12</t>
  </si>
  <si>
    <t>(2,29+2,93+5,4+1,2*2+2,975+2,465+8,295+5,11+1,2+6,27)*12</t>
  </si>
  <si>
    <t>941941292R00</t>
  </si>
  <si>
    <t>Montáž lešení lehkého pracovního řadového s podlahami příplatek za každý další i započatý měsíc použití lešení_x000D_
 šířky od 1,00 do 1,20 m a výšky přes 10 do 30 m</t>
  </si>
  <si>
    <t>Odkaz na mn. položky pořadí 88 : 2118,19200*2</t>
  </si>
  <si>
    <t>941941841R00</t>
  </si>
  <si>
    <t>Demontáž lešení lehkého řadového s podlahami šířky přes 1 do 1,2 m, výšky do 10 m</t>
  </si>
  <si>
    <t>Odkaz na mn. položky pořadí 88 : 2118,19200</t>
  </si>
  <si>
    <t>941955002R00</t>
  </si>
  <si>
    <t>Lešení lehké pracovní pomocné pomocné, o výšce lešeňové podlahy přes 1,2 do 1,9 m</t>
  </si>
  <si>
    <t>Odkaz na mn. položky pořadí 46 : 8,05000</t>
  </si>
  <si>
    <t>Odkaz na mn. položky pořadí 37 : 639,35000</t>
  </si>
  <si>
    <t>Odkaz na mn. položky pořadí 38 : 48,04000</t>
  </si>
  <si>
    <t>941955004R00</t>
  </si>
  <si>
    <t>Lešení lehké pracovní pomocné pomocné, o výšce lešeňové podlahy přes 2,5 do 3,5 m</t>
  </si>
  <si>
    <t>bourání komínů : 1,2*1*7+2*1*1</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</si>
  <si>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</si>
  <si>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</si>
  <si>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</si>
  <si>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</si>
  <si>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89 : 4236,38400</t>
  </si>
  <si>
    <t>944944081R00</t>
  </si>
  <si>
    <t xml:space="preserve">Demontáž ochranné sítě z umělých vláken </t>
  </si>
  <si>
    <t>Odkaz na mn. položky pořadí 93 : 2118,19200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</si>
  <si>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</si>
  <si>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</si>
  <si>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953943112R00</t>
  </si>
  <si>
    <t>Osazování jiných kovových výrobků do vynechaných nebo vysekaných kapes zdiva, se zajištěním polohy, se zalitím cementovou maltou_x000D_
 přes 1 kg do 5 kg/kus</t>
  </si>
  <si>
    <t>osazování výrobků ostatních jinde neuvedených, bez dodání</t>
  </si>
  <si>
    <t>hasící přístroje : 4</t>
  </si>
  <si>
    <t>953943122RRR</t>
  </si>
  <si>
    <t>Osazení kovových předmětů do betonu, 5 kg / kus, vč dodávky kotevního prvku</t>
  </si>
  <si>
    <t>pozednice : 25</t>
  </si>
  <si>
    <t>44984140RRR</t>
  </si>
  <si>
    <t>Přístroj hasicí 21A/113 B</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</si>
  <si>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</si>
  <si>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</si>
  <si>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</si>
  <si>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</si>
  <si>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okno v místě dveří výtahu : (3,18-2,25)*1,27*0,6</t>
  </si>
  <si>
    <t>rozšíření otvoru pro dveře výtahu 1.NP : (1,495*3-1*3)*0,75</t>
  </si>
  <si>
    <t>ztdivo 3.NP : (1,2*3*0,25+1*3*0,25+1*3*0,25+0,3*0,3)*3</t>
  </si>
  <si>
    <t>962032631R00</t>
  </si>
  <si>
    <t>Bourání zdiva nadzákladového komínového z jakýchkoliv cihel pálených, šamotových nebo vápenopískových nad střechou, na maltu vápenou nebo vápenocementovou</t>
  </si>
  <si>
    <t>(1,2*0,45+1,75*0,45*2+1,2*0,45+0,45*0,45*4+1,2*0,45)*(12,34-7,1)</t>
  </si>
  <si>
    <t>963042819R00</t>
  </si>
  <si>
    <t>Bourání jakýchkoliv betonových schodišťových stupňů zhotovených na místě</t>
  </si>
  <si>
    <t>m.č.112 : 10*1,2*2</t>
  </si>
  <si>
    <t>963053936R00</t>
  </si>
  <si>
    <t>Bourání železobetonových schodišťových ramen samonosných</t>
  </si>
  <si>
    <t>m.č.112 : 4*1,2*2+2,3*1</t>
  </si>
  <si>
    <t>965031131R00</t>
  </si>
  <si>
    <t>Bourání podlah z cihel kladených na plocho, plochy přes 1 m2</t>
  </si>
  <si>
    <t>bez podkladního lože, s jakoukoliv výplní spár,</t>
  </si>
  <si>
    <t>965081712R00</t>
  </si>
  <si>
    <t>Bourání podlah z keramických dlaždic, tloušťky do 10 mm, plochy do 1 m2</t>
  </si>
  <si>
    <t>bez podkladního lože, s jakoukoliv výplní spár</t>
  </si>
  <si>
    <t>m.č.112 : 3,5*2,3+0,6*1</t>
  </si>
  <si>
    <t>965081702R00</t>
  </si>
  <si>
    <t>Bourání podlah Soklíků z dlažeb keramických tloušťky do 10 mm, výšky do 100 mm</t>
  </si>
  <si>
    <t>m.č.112 : 3,5*2+2,3*2-1+0,6*2</t>
  </si>
  <si>
    <t>965082933R00</t>
  </si>
  <si>
    <t>Odstranění násypu pod podlahami a ochranného na střechách tloušťky do 200 mm, plochy přes 2 m2</t>
  </si>
  <si>
    <t>stávající půda - předpoklad tl. 15cm : (28,245*(7,385+0,3+2,55)+(36,55-7,385-0,3-2,55)*(6,84+0,3+2,25)+(7,62+9,415+8,465-6,84-0,3-2,25)*8,435)*0,15</t>
  </si>
  <si>
    <t>(5,11*8,295+5,4*2,93+6,775*5,025)*0,15</t>
  </si>
  <si>
    <t>968062355R00</t>
  </si>
  <si>
    <t>Vybourání dřevěných rámů oken dvojitých nebo zdvojených, plochy do 2 m2</t>
  </si>
  <si>
    <t>včetně pomocného lešení o výšce podlahy do 1900 mm a pro zatížení do 1,5 kPa  (150 kg/m2),</t>
  </si>
  <si>
    <t>okno v místě dveří výtahu : 1,27*2,25</t>
  </si>
  <si>
    <t>968071125R00</t>
  </si>
  <si>
    <t>Vyvěšení nebo zavěšení kovových křídel dveří, plochy do 2 m2</t>
  </si>
  <si>
    <t>s případným uložením a opětovným zavěšením po provedení stavebních změn,</t>
  </si>
  <si>
    <t>m.č.112 : 1</t>
  </si>
  <si>
    <t>výtah 1.NP : 1</t>
  </si>
  <si>
    <t>968072455R00</t>
  </si>
  <si>
    <t>Vybourání a vyjmutí kovových rámů a rolet rámů, včetně pomocného lešení o výšce podlahy do 1900 mm a pro zatížení do 1,5 kPa  (150 kg/m2) dveřních zárubní, plochy do 2 m2</t>
  </si>
  <si>
    <t>m.č.112 : 0,9*2</t>
  </si>
  <si>
    <t>výtah 1.NP - odhad : 1*3</t>
  </si>
  <si>
    <t>974031155R00</t>
  </si>
  <si>
    <t>Vysekání rýh v jakémkoliv zdivu cihelném v ploše_x000D_
 do hloubky 100 mm, šířky do 200 mm</t>
  </si>
  <si>
    <t>spřažená deska : 37+13,8+24,5+4,6+4*2+6+12,5+6,3*2+4,1*2+13,2+11,4+32+46,8+4,6*2+3,2*2+1+0,6+6*2+7,6*2</t>
  </si>
  <si>
    <t>979-99</t>
  </si>
  <si>
    <t>demontáž přídtřešku nad dveřmi 2.NP</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</si>
  <si>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</si>
  <si>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</si>
  <si>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</si>
  <si>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</si>
  <si>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</si>
  <si>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711212000RW1</t>
  </si>
  <si>
    <t>Izolace proti vodě nátěr podkladní pod hydroizolační stěrky</t>
  </si>
  <si>
    <t>800-711</t>
  </si>
  <si>
    <t>Odkaz na mn. položky pořadí 116 : 38,14650</t>
  </si>
  <si>
    <t>711212001RS1</t>
  </si>
  <si>
    <t>Izolace proti vodě nátěr hydroizolační proti vlhkosti a tlakové vodě</t>
  </si>
  <si>
    <t>dojezd výtahu : ((1,76+0,3)*2+(1,695+0,3*2))*1,3*2</t>
  </si>
  <si>
    <t>(1,76+0,3)*(1,695+0,3)</t>
  </si>
  <si>
    <t>711212002RW1</t>
  </si>
  <si>
    <t>Izolace proti vodě stěrka hydroizolační  proti vlkosti a tlakové vodě</t>
  </si>
  <si>
    <t>m.č.303+313+314+317+318+319 : 8,741+1,25+8,24+4,48+2,72</t>
  </si>
  <si>
    <t>vytažení nastěny : 25,431*0,5</t>
  </si>
  <si>
    <t>998711102R00</t>
  </si>
  <si>
    <t>Přesun hmot pro izolace proti vodě svisle do 12 m</t>
  </si>
  <si>
    <t>50 m vodorovně měřeno od těžiště půdorysné plochy skládky do těžiště půdorysné plochy objektu</t>
  </si>
  <si>
    <t>712441659RZ3</t>
  </si>
  <si>
    <t>Povlaková krytina střech do 30° pásy přitavením bodově, 1 vrstva, včetně dodávky pásu izolačního z oxidovaného asfaltu natavitelného; nosná vložka skelná rohož</t>
  </si>
  <si>
    <t>Odkaz na mn. položky pořadí 141 : 1112,82700</t>
  </si>
  <si>
    <t>998712102R00</t>
  </si>
  <si>
    <t>Přesun hmot pro povlakové krytiny v objektech výšky přes 6 do 12 m</t>
  </si>
  <si>
    <t>50 m vodorovně</t>
  </si>
  <si>
    <t>713111121RT2</t>
  </si>
  <si>
    <t>Montáž tepelné izolace stropů rovných, spodem, uchycení drátem, dvouvrstvá</t>
  </si>
  <si>
    <t>800-713</t>
  </si>
  <si>
    <t>713111221RK2</t>
  </si>
  <si>
    <t>Montáž tepelné izolace stropů parotěsná zábrana zavěšených podhledů s přelepením spojů, včetně dodávky fólie</t>
  </si>
  <si>
    <t>713102121R00</t>
  </si>
  <si>
    <t>Odstranění tepelné izolace z desek, lamel, rohoží, pásů a foukané izolace podlah, volně uložené, z minerálních desek, lamel, rohoží a pásů, tloušťky do 100 mm</t>
  </si>
  <si>
    <t>2 vrstva : 672,07+92,25</t>
  </si>
  <si>
    <t>713121111RT1</t>
  </si>
  <si>
    <t>Montáž tepelné izolace podlah  jednovrstvá, bez dodávky materiálu</t>
  </si>
  <si>
    <t>P3+P4 : 135,52+4,94+8,74+66,9+30,31+20,17+70,61+76,34+16,85+72,78+76,13+73,73+1,26+8,24+4,05+11,2+4,48+2,41+2,72</t>
  </si>
  <si>
    <t>713121111RV5</t>
  </si>
  <si>
    <t>Montáž tepelné izolace podlah  Izolace podlah tepelná na sucho, tloušťky 100 mm, jednovrstvá</t>
  </si>
  <si>
    <t>vyrovnání pod spřaženou desku tl. 100 mm : 8,435*7,965</t>
  </si>
  <si>
    <t>713131130R00</t>
  </si>
  <si>
    <t>Montáž tepelné izolace stěn vložením do nosné rámové konstrukce</t>
  </si>
  <si>
    <t xml:space="preserve">překlady : </t>
  </si>
  <si>
    <t>2 : 1,5*0,253*8</t>
  </si>
  <si>
    <t>4 : 1,5*0,238*3</t>
  </si>
  <si>
    <t>6 : 0,2*3,85*12</t>
  </si>
  <si>
    <t>713131131R00</t>
  </si>
  <si>
    <t>Montáž tepelné izolace stěn lepením</t>
  </si>
  <si>
    <t>tepel. izolace parapetů - viz det. : (1,2*6+3,55*7+3,55*5+1*6+1,2*4+2,4+0,6*2)*0,12</t>
  </si>
  <si>
    <t>713131143R00</t>
  </si>
  <si>
    <t>Montáž tepelné izolace stěn Montáž izolace lepením a zajištění hmoždinkami na tmel a hmoždinky - 4 ks/m2, na beton</t>
  </si>
  <si>
    <t>zateplení věnců V1+2+3 : (195*0,215+8,1*0,24+4,9*0,165)</t>
  </si>
  <si>
    <t>překlad otvoru š. 3,55m : 3,55*12*0,25</t>
  </si>
  <si>
    <t>713191100RT9</t>
  </si>
  <si>
    <t>Izolace tepelné běžných konstrukcí - doplňky položení separační fólie, včetně dodávky PE fólie</t>
  </si>
  <si>
    <t>Odkaz na mn. položky pořadí 124 : 67,18478</t>
  </si>
  <si>
    <t>283754621R</t>
  </si>
  <si>
    <t>deska izolační tepelně izol.; extrudovaný polystyren; povrch strukturovaný; rovná hrana; tl. 50,0 mm; součinitel tepelné vodivosti 0,035 W/mK; R = 1,429 m2K/W; obj. hmotnost 35,00 kg/m3</t>
  </si>
  <si>
    <t>4 : 1,5*0,238*3*1,1</t>
  </si>
  <si>
    <t>28375464R</t>
  </si>
  <si>
    <t>deska izolační tepelně izol.; extrudovaný polystyren; povrch strukturovaný; rovná hrana; tl. 100,0 mm; součinitel tepelné vodivosti 0,036 W/mK; R = 2,564 m2K/W; obj. hmotnost 35,00 kg/m3</t>
  </si>
  <si>
    <t>Odkaz na mn. položky pořadí 128 : 55,32750*1,1</t>
  </si>
  <si>
    <t>283754691R</t>
  </si>
  <si>
    <t>deska izolační tepelně izol.; extrudovaný polystyren; povrch strukturovaný; rovná hrana; tl. 200,0 mm; součinitel tepelné vodivosti 0,038 W/mK; R = 5,263 m2K/W; obj. hmotnost 35,00 kg/m3</t>
  </si>
  <si>
    <t>2 : 1,5*0,253*8*1,1</t>
  </si>
  <si>
    <t>6 : 0,2*3,85*12*1,1</t>
  </si>
  <si>
    <t>28375972R</t>
  </si>
  <si>
    <t>deska spádová, klín EPS 150; pěnový polystyren; součinitel tepelné vodivosti 0,035 W/mK</t>
  </si>
  <si>
    <t>Odkaz na mn. položky pořadí 126 : 7,70400*0,03</t>
  </si>
  <si>
    <t>28376283R</t>
  </si>
  <si>
    <t>deska izolační pro kročejový útlum; pěnový polystyren; povrch hladký; rovná hrana; tl. 30,0 mm; součinitel tepelné vodivosti 0,044 W/mK; R = 0,700 m2K/W; obj. hmotnost 10,00 kg/m3</t>
  </si>
  <si>
    <t>Odkaz na mn. položky pořadí 123 : 687,38000*1,1</t>
  </si>
  <si>
    <t>63151376.AR</t>
  </si>
  <si>
    <t>deska izolační minerální vlákno; tl. 140,0 mm; součinitel tepelné vodivosti 0,038 W/mK; R = 3,650 m2K/W; obj. hmotnost 30,00 kg/m3; hydrofobizováno</t>
  </si>
  <si>
    <t>Odkaz na mn. položky pořadí 120 : 687,39000*1,1</t>
  </si>
  <si>
    <t>63151377.AR</t>
  </si>
  <si>
    <t>deska izolační minerální vlákno; tl. 160,0 mm; součinitel tepelné vodivosti 0,038 W/mK; R = 4,150 m2K/W; obj. hmotnost 30,00 kg/m3; hydrofobizováno</t>
  </si>
  <si>
    <t>998713102R00</t>
  </si>
  <si>
    <t>Přesun hmot pro izolace tepelné v objektech výšky do 12 m</t>
  </si>
  <si>
    <t>762332130R00</t>
  </si>
  <si>
    <t>Vázané konstrukce krovů montáž_x000D_
 střech pultových, sedlových, valbových, stanových čtvercového nebo obdélníkového půdorysu z řeziva, průřezové plochy přes 120 do 288 cm2</t>
  </si>
  <si>
    <t>800-762</t>
  </si>
  <si>
    <t>140*180 : 5,3*6+6*5+6*3,9</t>
  </si>
  <si>
    <t>160*140 : 22</t>
  </si>
  <si>
    <t>762341210RT2</t>
  </si>
  <si>
    <t>Montáž bednění střech rovných o sklonu do 60° z prken hrubých na sraz tloušťky do 32 mm včetně vyřezání otvorů , včetně dodávky prken tloušťky 24 mm</t>
  </si>
  <si>
    <t>(12,285/2*8)/2*2+(29,435-5,6-10,8)*6,5*2+5,6*6,5/2*2+10,8*6,5/2+(37,655-10,8-9,1)*7,5*2+10,8*7,5/2+9,1*7,5/2</t>
  </si>
  <si>
    <t/>
  </si>
  <si>
    <t>(25,9-9,1-5,25)*5,8*2+9,1*5,8/2+5,25*5,8/2*2+(10,485/2*7)/2*2+8,045*6,1+5,57*3,5+7,03*6,5+14*10</t>
  </si>
  <si>
    <t>762395000R00</t>
  </si>
  <si>
    <t>Spojovací a ochranné prostředky svory, prkna, hřebíky, pásová ocel, vruty, impregnace</t>
  </si>
  <si>
    <t>Odkaz na mn. položky pořadí 153 : 2,85103</t>
  </si>
  <si>
    <t>762811100RT3</t>
  </si>
  <si>
    <t>Záklop stropů s dodávkou materiálu_x000D_
 z hrubých prken, tloušťky 24 mm, vrchního přesahovaného</t>
  </si>
  <si>
    <t>zastropení m.č.112 : 4*2,8</t>
  </si>
  <si>
    <t>762822130RT2</t>
  </si>
  <si>
    <t>Stropnice s dodávkou materiálu_x000D_
 z hraněného a polohraněného řeziva s trámovými výměnami, z hranolů, 16/22 cm</t>
  </si>
  <si>
    <t>zastropení m.č.112 : 5*3</t>
  </si>
  <si>
    <t>762895000R00</t>
  </si>
  <si>
    <t>Spojovací a ochranné prostředky hřebíky, svory, impregnace</t>
  </si>
  <si>
    <t>0,16*0,22*5+4*2,8*0,025</t>
  </si>
  <si>
    <t>762911121R00</t>
  </si>
  <si>
    <t xml:space="preserve">Impregnace řeziva tlakovakuová, ochrana proti dřevokazným houbám, plísním a dřevokaznému hmyzu </t>
  </si>
  <si>
    <t>Odkaz na mn. položky pořadí 147 : 0,45600</t>
  </si>
  <si>
    <t>Odkaz na mn. položky pořadí 141 : 1112,82708*0,024</t>
  </si>
  <si>
    <t>latě a kontralatě : 1112,8/1*0,04*0,06+1112,8/0,4*0,06*0,04</t>
  </si>
  <si>
    <t>762-001</t>
  </si>
  <si>
    <t>D+M oibslužné lávky, v.č.D1.1.05.04</t>
  </si>
  <si>
    <t>762-002</t>
  </si>
  <si>
    <t>Revizní lávka, v.č.D1.1.05.04, pozn.10</t>
  </si>
  <si>
    <t>762900030RAB</t>
  </si>
  <si>
    <t>Demontáž krovů s bedněním, s laťováním</t>
  </si>
  <si>
    <t>AP-PSV</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</si>
  <si>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</si>
  <si>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29,5*12,5+7,03*5,125+15,2*(37,655-12,5)+(25,9+15,2)*10,485+4,6*5,105-2,93*1,84-2,955*2,175</t>
  </si>
  <si>
    <t>762900060RAB</t>
  </si>
  <si>
    <t>Demontáž dřevěných podlah z prken, s polštáři</t>
  </si>
  <si>
    <t>60515256R</t>
  </si>
  <si>
    <t>hranol SM/JD; tl = 160,0 mm; š = 180 mm; l = od 6 000 mm; jakost I</t>
  </si>
  <si>
    <t>RTS 21/ II</t>
  </si>
  <si>
    <t>140*180 : (5,3*6+6*5+6*3,9)*0,14*0,18*1,08</t>
  </si>
  <si>
    <t>160*140 : 22*0,14*0,16*1,08</t>
  </si>
  <si>
    <t>998762202R00</t>
  </si>
  <si>
    <t>Přesun hmot pro konstrukce tesařské v objektech výšky do 12 m</t>
  </si>
  <si>
    <t>763100101RRR</t>
  </si>
  <si>
    <t>D+M vazníků impregnovaných, příhradový vazník, vč kotevních prvků, výrobní dokumentace</t>
  </si>
  <si>
    <t>12,085*(13+1+1+1)+8,53*3+6,04+5,06*2+4,07*2+3,15*2+3,15*4+1,04*4+10,36*(10+1+1+1)+7,31*2+5,23+4,28*2+3,32*2</t>
  </si>
  <si>
    <t>2,32*2+1,25*4+11,27*16+10,231*2+9,21*2+8,21*(2+2+2+2+2)+3,3*4+2,3*4+1,3*4+4,3*2+4,3*(2+2+2+2)+8,74+9,74+10,74+7,9+8,8+9,75+5</t>
  </si>
  <si>
    <t>764322320R00</t>
  </si>
  <si>
    <t>Oplechování z hliníkového plechu výroba a montáž oplechování, včetně zhotovení rohů, spojů a dilatací_x000D_
 okapů na střechách s tvrdou krytinou, rš 330 mm</t>
  </si>
  <si>
    <t>800-764</t>
  </si>
  <si>
    <t>764331350R00</t>
  </si>
  <si>
    <t>Lemování z hliníkového plechu výroba a montáž lemování zdí_x000D_
 na střechách s tvrdou krytinou včetně rohů a ukončení před požární zdí, rš 500 mm</t>
  </si>
  <si>
    <t>4,5*2</t>
  </si>
  <si>
    <t>764391320R00</t>
  </si>
  <si>
    <t>Ostatní střešní prvky z hliníkového plechu výroba a montáž _x000D_
 závětrné lišty, rš 330 mm, z Al plechu tloušťky 0,80 mm</t>
  </si>
  <si>
    <t>764392340R00</t>
  </si>
  <si>
    <t>Ostatní střešní prvky z hliníkového plechu výroba a montáž _x000D_
 úžlabí , rš 500 mm, z Al plechu tloušťky 0,80 mm</t>
  </si>
  <si>
    <t>764711151R00</t>
  </si>
  <si>
    <t xml:space="preserve">Krytina z šablon o rozměru 440x1000 mm, osazená na dřevo, z hliníkového lakovaného plechu, tl. 0,6 mm, dodávka a montáž </t>
  </si>
  <si>
    <t>s úpravou krytiny u okapů, prostupů a výčnělků</t>
  </si>
  <si>
    <t>764771316R00</t>
  </si>
  <si>
    <t>764292614RRR</t>
  </si>
  <si>
    <t>Oplech. hřebene s odvětráním, K 03</t>
  </si>
  <si>
    <t>764454391RRR</t>
  </si>
  <si>
    <t>Montáž trub Al odpadních kruhových, K 16 - kompletní provedení</t>
  </si>
  <si>
    <t>764771315RRR</t>
  </si>
  <si>
    <t>stoupací plošina dl. 420 mm š. 250 mm,tašky, K 06+K07-kompletní provedení</t>
  </si>
  <si>
    <t>K06 : 14</t>
  </si>
  <si>
    <t>K07 : 13</t>
  </si>
  <si>
    <t>764771318RRR</t>
  </si>
  <si>
    <t>nalepovací prostup - K 09</t>
  </si>
  <si>
    <t>764772315RRR</t>
  </si>
  <si>
    <t xml:space="preserve"> stoupací plošina dl. 600 mm š.250 mm,, K 17 - kompletní provedení</t>
  </si>
  <si>
    <t>764773317RRR</t>
  </si>
  <si>
    <t>nalepovací prostup - K 08</t>
  </si>
  <si>
    <t>764775304RRR</t>
  </si>
  <si>
    <t>ukončovací hřebenáč pro větr. střechy, K 04</t>
  </si>
  <si>
    <t>764775307RRR</t>
  </si>
  <si>
    <t>ochranná mřížka proti ptákům, K01</t>
  </si>
  <si>
    <t>764775314RRR</t>
  </si>
  <si>
    <t>764812670RRR</t>
  </si>
  <si>
    <t>Oplechování říms z lakovaného AL plechu, rš 500 mm</t>
  </si>
  <si>
    <t>K06 : 91</t>
  </si>
  <si>
    <t>764816144RRR</t>
  </si>
  <si>
    <t>Oplechování parapetů, lakovaný AL plech, rš 445 mm</t>
  </si>
  <si>
    <t>K01+K02+K03+K04+K05 : 1,2*10+3,55*12+1*6+2,4+0,6*2</t>
  </si>
  <si>
    <t>764919406RRR</t>
  </si>
  <si>
    <t>D+M sněhového zachytávače K 10</t>
  </si>
  <si>
    <t>900      RT2</t>
  </si>
  <si>
    <t>HZS, Práce v tarifní třídě 5 (např. tesař)</t>
  </si>
  <si>
    <t>h</t>
  </si>
  <si>
    <t>Prav.M</t>
  </si>
  <si>
    <t>HZS</t>
  </si>
  <si>
    <t>POL10_</t>
  </si>
  <si>
    <t>demontáž stávajících klemp. výrobků : 25</t>
  </si>
  <si>
    <t>998764102R00</t>
  </si>
  <si>
    <t>Přesun hmot pro konstrukce klempířské v objektech výšky do 12 m</t>
  </si>
  <si>
    <t>765900010RAB</t>
  </si>
  <si>
    <t>Demontáž střešních krytin krytiny pálené, drážkové</t>
  </si>
  <si>
    <t>(29,5*12,5+7,03*5,125+15,2*(37,655-12,5)+(25,9+15,2)*10,4852+4,6*5,105-2,93*1,84-2,955*2,175)*1,3</t>
  </si>
  <si>
    <t>766-12</t>
  </si>
  <si>
    <t>D+M sanitární kabiny 3035x2000</t>
  </si>
  <si>
    <t>766-13</t>
  </si>
  <si>
    <t>D+M sanitární kabiny 2935/2000</t>
  </si>
  <si>
    <t>769-01/P</t>
  </si>
  <si>
    <t>D+M dveří 01/P -3000/3000, vč zárubně a povrch úpravy</t>
  </si>
  <si>
    <t>769-02/L</t>
  </si>
  <si>
    <t>D+M dveří 02/L -3000/3000, vč zárubně a povrch úpravy</t>
  </si>
  <si>
    <t>769-03/P</t>
  </si>
  <si>
    <t>D+M dveří 03/P1000/3000, vč zárubně a povrch úpravy</t>
  </si>
  <si>
    <t>769-04/P</t>
  </si>
  <si>
    <t>D+M dveří 04/P - 900/3000, VČ ZÁRUBNĚ A POVRCH ÚPRAVY</t>
  </si>
  <si>
    <t>769-05/L</t>
  </si>
  <si>
    <t>D+M dveří 05/L - 900/3000, vč zárubně a povrch úpravy</t>
  </si>
  <si>
    <t>769-06/L</t>
  </si>
  <si>
    <t>D+M dveří 06/L - 900/3000, vč zárubně a povrch úpravy</t>
  </si>
  <si>
    <t>769-08</t>
  </si>
  <si>
    <t>D+M dveří 08 - 2000/3000 PO EI 30 DP3-C, vč zárubně a povrch úpravy</t>
  </si>
  <si>
    <t>769-09</t>
  </si>
  <si>
    <t>D+M dveří 09 - 900/2100, vč zárubně a povrch úpravy</t>
  </si>
  <si>
    <t>769-10</t>
  </si>
  <si>
    <t>D+M dveří 10 - 800/1970, vč zárubně a povrch úpravy</t>
  </si>
  <si>
    <t>766420020RAB</t>
  </si>
  <si>
    <t>obklad římsy : (0,4+0,3)*(29,435+37,655+25,9+7,03+5,125+10,995+1,84+2,93+5,57+2,95+2,175+8,045+5,105+6,215)</t>
  </si>
  <si>
    <t>766670029RA0</t>
  </si>
  <si>
    <t>dodávka a montáž plastových oken typových včetně těsnění spár polyuretanovou pěnou, bez parapetu.</t>
  </si>
  <si>
    <t>998766202R00</t>
  </si>
  <si>
    <t>Přesun hmot pro konstrukce truhlářské v objektech výšky do 12 m</t>
  </si>
  <si>
    <t>800-766</t>
  </si>
  <si>
    <t>767-Z/03</t>
  </si>
  <si>
    <t>D+M zábradlí Z/03</t>
  </si>
  <si>
    <t>767110119RRR</t>
  </si>
  <si>
    <t>Montáž stěn z ocelových profilů, zasklení bezp. sklem, kompletní provedení - včetně dodávky, lešení, kotvení</t>
  </si>
  <si>
    <t>998767202R00</t>
  </si>
  <si>
    <t>Přesun hmot pro kovové stavební doplňk. konstrukce v objektech výšky do 12 m</t>
  </si>
  <si>
    <t>800-767</t>
  </si>
  <si>
    <t>771101210RT1</t>
  </si>
  <si>
    <t>Příprava podkladu pod dlažby penetrace podkladu pod dlažby</t>
  </si>
  <si>
    <t>800-771</t>
  </si>
  <si>
    <t>m.č.301 : 118,96</t>
  </si>
  <si>
    <t>m.č.302+303+314+315+317+318+319 : 4,53+9,14+8,44+4,37+5,02+3,3+2,54</t>
  </si>
  <si>
    <t>771475014RT6</t>
  </si>
  <si>
    <t>Odkaz na mn. položky pořadí 106 : 11,80000</t>
  </si>
  <si>
    <t>m.č.301 : 20,68+32+8,755+3,015+6,6+17,2+13,6-0,9*9-0,8*2-1-0,9*2-4,275</t>
  </si>
  <si>
    <t>m.č.319 : 0,9*2+2,74*2-0,9</t>
  </si>
  <si>
    <t>771479001R00</t>
  </si>
  <si>
    <t>Montáž soklíků z dlaždic keramických Řezání dlaždic pro soklíky</t>
  </si>
  <si>
    <t>Odkaz na mn. položky pořadí 195 : 103,25500</t>
  </si>
  <si>
    <t>771575107RU6</t>
  </si>
  <si>
    <t>Montáž podlah vnitřních z dlaždic keramických 200 x 200 mm, režných nebo glazovaných, hladkých, kladených do flexibilního tmele</t>
  </si>
  <si>
    <t>771575118RU7</t>
  </si>
  <si>
    <t>Montáž podlah vnitřních z dlaždic keramických 600 x 600 mm, režných nebo glazovaných, hladkých, kladených do flexibilního tmele</t>
  </si>
  <si>
    <t>771578011R00</t>
  </si>
  <si>
    <t>Montáž podlah vnitřních z dlaždic keramických Zvláštní úpravy spár spára podlaha-stěna silikonem</t>
  </si>
  <si>
    <t>597642021RRR</t>
  </si>
  <si>
    <t>Dlažba  200x200</t>
  </si>
  <si>
    <t>Odkaz na mn. položky pořadí 197 : 45,99000*1,1</t>
  </si>
  <si>
    <t>m.č.319 : (0,9*2+2,74*2-0,9)*1,1*0,1</t>
  </si>
  <si>
    <t>m.č.112 : (3,5*2+2,3*2-1+0,6*2)*0,1*1,1</t>
  </si>
  <si>
    <t>597642070RRR</t>
  </si>
  <si>
    <t>Dlažba 600x600</t>
  </si>
  <si>
    <t>Odkaz na mn. položky pořadí 198 : 118,96000*1,1</t>
  </si>
  <si>
    <t>m.č.301 : (20,68+32+8,755+3,015+6,6+17,2+13,6-0,9*9-0,8*2-1-0,9*2-4,275)*0,1*1,1</t>
  </si>
  <si>
    <t>998771102R00</t>
  </si>
  <si>
    <t>Přesun hmot pro podlahy z dlaždic v objektech výšky do 12 m</t>
  </si>
  <si>
    <t>775981113RV1</t>
  </si>
  <si>
    <t>Přechodové, krycí a ukončující podlahové profily přechodová lišta, různá výška podlahoviny, eloxovaný hliník, upevnění na narážecí lištu, výška profilu 6,5-10 mm, šířka profilu 40 mm</t>
  </si>
  <si>
    <t>800-775</t>
  </si>
  <si>
    <t>1*10+0,8*2</t>
  </si>
  <si>
    <t>776520110RRR</t>
  </si>
  <si>
    <t>m.č.304+305+307+308+309+310+311+312+316 : 71,15+38,43+77,76+71,28+16,85+76,7+76,95+75,14+12,03</t>
  </si>
  <si>
    <t>781101210RT1</t>
  </si>
  <si>
    <t>Příprava podkladu pod obklady penetrace podkladu pod obklady</t>
  </si>
  <si>
    <t>m.č.302 : (3,025*2+1,495*2)*1,4-0,9*1,4</t>
  </si>
  <si>
    <t>m.č.303 : (3,05*2+3,02*2)*1,4-0,9*1,4</t>
  </si>
  <si>
    <t>m.č.314 : (2,895*2+2,935*2)*1,4-0,9*1,4</t>
  </si>
  <si>
    <t>m.č.315 : (2,9*2+1,51*2)*1,4-0,9*1,4</t>
  </si>
  <si>
    <t>m.č.317 : (2,74*2+1,815*2)*1,4-1*1,4</t>
  </si>
  <si>
    <t>m.č.318 : (2,745*2+1,2*2)*1,4</t>
  </si>
  <si>
    <t>m.č.319 : (2,74*2+0,9*2)*1,4</t>
  </si>
  <si>
    <t>781475116RRR</t>
  </si>
  <si>
    <t>Obklad vnitřní stěn keramický, do tmele, 30x30 cm, vč. D+m LIŠT</t>
  </si>
  <si>
    <t>Kalkul</t>
  </si>
  <si>
    <t>Odkaz na mn. položky pořadí 205 : 85,87600</t>
  </si>
  <si>
    <t>5978136380RRR</t>
  </si>
  <si>
    <t>Obkládačka 20x20</t>
  </si>
  <si>
    <t>Odkaz na mn. položky pořadí 206 : 85,87600*1,1</t>
  </si>
  <si>
    <t>998781102R00</t>
  </si>
  <si>
    <t>Přesun hmot pro obklady keramické v objektech výšky do 12 m</t>
  </si>
  <si>
    <t>783832110R00</t>
  </si>
  <si>
    <t>Nátěry omítek chlorkaučukové omítek stěn, jednonásobné s 2x emailováním</t>
  </si>
  <si>
    <t>800-783</t>
  </si>
  <si>
    <t>dojezd výtahu : (1,76+0,3)*(1,695+0,3*2)</t>
  </si>
  <si>
    <t>dojezd výtahu : ((1,76+0,3)*2+(1,695+0,3*2))*1,3</t>
  </si>
  <si>
    <t>783896211RRR</t>
  </si>
  <si>
    <t>sokl schodiště : (12*0,16*2+11*0,3*2+3*0,16+2*0,16)*0,1+(1,665*2+4,275)*0,1</t>
  </si>
  <si>
    <t>stupně : (12*0,163*2+11*0,304*2)</t>
  </si>
  <si>
    <t>m podesta : 1,665*4,275</t>
  </si>
  <si>
    <t>784403801R00</t>
  </si>
  <si>
    <t>Odstranění maleb úplným omytím na sádrové omítce, v místnostech do 3,8 m</t>
  </si>
  <si>
    <t>800-784</t>
  </si>
  <si>
    <t>784191101R00</t>
  </si>
  <si>
    <t>Příprava povrchu Penetrace (napouštění) podkladu disperzní, jednonásobná</t>
  </si>
  <si>
    <t>Odkaz na mn. položky pořadí 61 : 12,75825</t>
  </si>
  <si>
    <t>Odkaz na mn. položky pořadí 62 : 45,08000</t>
  </si>
  <si>
    <t>Odkaz na mn. položky pořadí 59 : 23,91900</t>
  </si>
  <si>
    <t>784195212R00</t>
  </si>
  <si>
    <t>Malby z malířských směsí otěruvzdorných,  , bělost 82 %, dvojnásobné, Hmota nátěrová typ: malířská;  funkce: dekorační;  vrstva: vrchní;  interiér;  podklad: minerální, sádrokarton;  barva: bílá;  lesk: matný (G3);  b...</t>
  </si>
  <si>
    <t>Odkaz na mn. položky pořadí 212 : 2140,92505</t>
  </si>
  <si>
    <t>786-001</t>
  </si>
  <si>
    <t>Z/01 - D+M venkovní žaluzie 1200x2200</t>
  </si>
  <si>
    <t>786-02</t>
  </si>
  <si>
    <t>Z/02 - D+M venkovní žaluzie 3,55x2,2</t>
  </si>
  <si>
    <t>330030020RAB</t>
  </si>
  <si>
    <t>Výtahy nákladní, osobní, a lůžkové výtah nákladní (trakční), 1000/0,63, 3 stanice, 3 nákladiště</t>
  </si>
  <si>
    <t>AP-M</t>
  </si>
  <si>
    <t>RTS 21/ I</t>
  </si>
  <si>
    <t>330030120RRR</t>
  </si>
  <si>
    <t>Plošina pro  invalidy Z/4, kompletní provedení</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</si>
  <si>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</si>
  <si>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</si>
  <si>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</si>
  <si>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</si>
  <si>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</si>
  <si>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</si>
  <si>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979011111R00</t>
  </si>
  <si>
    <t>Svislá doprava suti a vybouraných hmot za prvé podlaží nad nebo pod základním podlažím</t>
  </si>
  <si>
    <t>979011121R00</t>
  </si>
  <si>
    <t>Svislá doprava suti a vybouraných hmot příplatek za každé další podlaží</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</si>
  <si>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</si>
  <si>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</si>
  <si>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</si>
  <si>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</si>
  <si>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979087392R00</t>
  </si>
  <si>
    <t xml:space="preserve">Vodorovné přemístění suti nošením k místu nakládky příplatek za každých dalích i započatých 10 m vzdálenosti vybouraných hmot,  </t>
  </si>
  <si>
    <t>VRN</t>
  </si>
  <si>
    <t>POL99_8</t>
  </si>
  <si>
    <t>001</t>
  </si>
  <si>
    <t>Povinná publicita projektu, tzn. Billboard</t>
  </si>
  <si>
    <t>002</t>
  </si>
  <si>
    <t>Povinná publicita projektu, tzn. pamětní deska</t>
  </si>
  <si>
    <t>Cena celkem včetně DPH</t>
  </si>
  <si>
    <t>Izolace návleková  tl. stěny 25 mm, vnitřní průměr 35 mm</t>
  </si>
  <si>
    <t>Izolace návleková tl. stěny 25 mm, vnitřní průměr 28 mm</t>
  </si>
  <si>
    <t>Ventil automatický odvzdušňovací, DN 10</t>
  </si>
  <si>
    <t>Kohout kulový, vnitř.-vnitř.z.  DN 10</t>
  </si>
  <si>
    <t>Otopná těl.panel. 21  500/1400</t>
  </si>
  <si>
    <t>Otopná těl.panel. 22  500/ 900</t>
  </si>
  <si>
    <t>Otopná těl.panel. 21  500/ 900</t>
  </si>
  <si>
    <t>Otopná těl.panel. 11  500/ 600</t>
  </si>
  <si>
    <t>Otopná těl.panel. 11  500/ 800</t>
  </si>
  <si>
    <t>Otopná těl.panel. 21  500/1000</t>
  </si>
  <si>
    <t>Otopná těl.panel. 22  500/1000</t>
  </si>
  <si>
    <t>Zařízení č. 1 - Chlazení vybraných místností nástavby</t>
  </si>
  <si>
    <t>Objekt:</t>
  </si>
  <si>
    <t>Rozpočet:</t>
  </si>
  <si>
    <t>ZS Chrlice - SO 02-2 I stupen - RPD-změna 09-2022</t>
  </si>
  <si>
    <t xml:space="preserve"> </t>
  </si>
  <si>
    <t>Baterie nástěnná páková s raménkem 210mm, maximální průtok vody 6 litrů/min</t>
  </si>
  <si>
    <t>ND</t>
  </si>
  <si>
    <t>spínač jednopolový vačkový 230V 40A IP65, kompletní, plastový ochranný kryt</t>
  </si>
  <si>
    <t>spínač jednopolový vačkový 230V 25A IP65, kompletní, plastový ochranný kryt</t>
  </si>
  <si>
    <t>Nátěr betonových povrchů, samonivelační stěrka na bázi cementu s pevnosti v tlaku min 40 MPa</t>
  </si>
  <si>
    <t>VN a ON</t>
  </si>
  <si>
    <t>Vedlejší a ostatní náklady</t>
  </si>
  <si>
    <t>005121010R</t>
  </si>
  <si>
    <t>Vybudování zařízení staveniště</t>
  </si>
  <si>
    <t>Soubor</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</si>
  <si>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</si>
  <si>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</si>
  <si>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</si>
  <si>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</si>
  <si>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</si>
  <si>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</si>
  <si>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</si>
  <si>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</si>
  <si>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</si>
  <si>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</si>
  <si>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</si>
  <si>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</si>
  <si>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</si>
  <si>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</si>
  <si>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</si>
  <si>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</si>
  <si>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00524 R</t>
  </si>
  <si>
    <t>Předání a převzetí díla</t>
  </si>
  <si>
    <t>Náklady zhotovitele, které vzniknou v souvislosti s povinnostmi zhotovitele při předání a převzetí díla.</t>
  </si>
  <si>
    <t>Pisoár s integrovaným zdrojem na 230V, bílý, maximálně 2 litry/mísu/hodinu</t>
  </si>
  <si>
    <t>Klozet závěsný</t>
  </si>
  <si>
    <t>WC sedátko</t>
  </si>
  <si>
    <t>Umyvadlo 500x450 mm</t>
  </si>
  <si>
    <t>Umývátko 400x220 mm</t>
  </si>
  <si>
    <t>Umyvadlo 1200x450 mm</t>
  </si>
  <si>
    <t>Umyvadlová stojánková bateriebez výpusti, maximální průtok vody 6 litrů/min</t>
  </si>
  <si>
    <t>Zrcadlo průměr 70cm</t>
  </si>
  <si>
    <t>Zrcadlo průměr 100cm</t>
  </si>
  <si>
    <t xml:space="preserve">Osoušeč rukou </t>
  </si>
  <si>
    <t>T</t>
  </si>
  <si>
    <t>17 04 11 Kabely neuvedené pod 17 04 10  -naložení, odvoz na skládku,poplatek za uložení</t>
  </si>
  <si>
    <t>17 06 04 izolační materiály  -naložení, odvoz na skládku,poplatek za uložení</t>
  </si>
  <si>
    <t>17 09 04 Směsné stavební a demoliční odpady -naložení, odvoz na skládku,poplatek za uložení</t>
  </si>
  <si>
    <t>15 01 01 Papírové a lepenkové obaly - naložení, odvoz na skládku, poplatek za uložení</t>
  </si>
  <si>
    <t>15 01 02 Plastové obaly - naložení , odvoz na skládku,poplatek za uložení</t>
  </si>
  <si>
    <t>20 03 01 směsný komunální odpad - naložení, odvoz na skládku,polatek za uložení</t>
  </si>
  <si>
    <t>979-01</t>
  </si>
  <si>
    <t>979-02</t>
  </si>
  <si>
    <t>979-07</t>
  </si>
  <si>
    <t>979-05</t>
  </si>
  <si>
    <t>979-04</t>
  </si>
  <si>
    <t>979-10</t>
  </si>
  <si>
    <t>979-03</t>
  </si>
  <si>
    <t>979-06</t>
  </si>
  <si>
    <t>979-08</t>
  </si>
  <si>
    <t>979-09</t>
  </si>
  <si>
    <t>979-11</t>
  </si>
  <si>
    <t>979-12</t>
  </si>
  <si>
    <t xml:space="preserve">Bednění nosníků zřízení </t>
  </si>
  <si>
    <t>413351107</t>
  </si>
  <si>
    <t xml:space="preserve">Bednění nosníků odstranění </t>
  </si>
  <si>
    <t>413351108R00</t>
  </si>
  <si>
    <t>45a</t>
  </si>
  <si>
    <t>Podpěrná konstrukce bednění nosníků do 5 kPa, odstranění</t>
  </si>
  <si>
    <t>413351212R00</t>
  </si>
  <si>
    <t>Montáž soklíků z dlaždic keramických výšky 100 mm, soklíků vodorovných, kladených do flexibilního tmele včetně D+M profilu pro zapuštěný sokl</t>
  </si>
  <si>
    <t>33a</t>
  </si>
  <si>
    <t>342589</t>
  </si>
  <si>
    <t>Příšky SDK  akustická, 2x12,5mm, izolace 60mm, neprůzvučnost 60dB</t>
  </si>
  <si>
    <t>(6,82+3,1+1,905+2,835+5,35+5,31)*3,7</t>
  </si>
  <si>
    <t>(2,74*2+2,895+3,025)*3,7-0,9*2,1*2</t>
  </si>
  <si>
    <t>Spřažená hřebíková deska, tl. 70 mm</t>
  </si>
  <si>
    <t>17 01 01 Beton - naložení,odvoz k recyklaci</t>
  </si>
  <si>
    <t>17 01 02 Cihelná sut - naložení, odvoz na recyklaci</t>
  </si>
  <si>
    <t>17 01 03 Tašky a keramické výrobky - naložení,odvoz na recyklaci</t>
  </si>
  <si>
    <t>17 02 01 Dřevo - naložení, odvoz k energetickému využití</t>
  </si>
  <si>
    <t>17 04 05 železo a ocel - naložení,odvoz ,výzisk materiálu (jednotková cena musí být záporná)</t>
  </si>
  <si>
    <t>17 04 07 Směsné kovy  - naložení, odvoz,výzisk materiálu (jednotková cena musí být záporná)</t>
  </si>
  <si>
    <t>01+02+03+04+05+06+07+08 : 1,2*2*6+3,55*2*7+3,55*2*5+1*1,2*6+1,2*1,2*4+2,4*2,35*1+0,6*1,2*2+3,14*0,9*0,9*3</t>
  </si>
  <si>
    <t>Okna a dveře plastové okno, oblé, atyp</t>
  </si>
  <si>
    <t>Podlaha povlaková z PVC pásů, soklík, stěrka, podlahovina sametový vinyl</t>
  </si>
  <si>
    <t>K 07 výlezové okno 1200x700 EW 15 DP3, včetně lemování a schodů</t>
  </si>
  <si>
    <t xml:space="preserve">Obklad podhledu palubkami a deskami z aglom. dřeva cementotřískovými deskami tl. 16mm  </t>
  </si>
  <si>
    <t>173a</t>
  </si>
  <si>
    <t>764-K13</t>
  </si>
  <si>
    <t xml:space="preserve">D+M plošiny pro VZT jednotku </t>
  </si>
  <si>
    <t>173b</t>
  </si>
  <si>
    <t>764-K14</t>
  </si>
  <si>
    <t>D+M alu podokapní žlab vč doplňku</t>
  </si>
  <si>
    <t>Ostatní prvky ke střechám stoupací plošina 250x1200 mm, z lakovaného pozinkovaného plechu,  , dodávka a montáž K13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</si>
</sst>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name val="Arial CE"/>
      <family val="2"/>
      <charset val="238"/>
    </font>
    <font>
      <sz val="8"/>
      <color indexed="17"/>
      <name val="Arial CE"/>
      <family val="2"/>
      <charset val="238"/>
    </font>
    <font>
      <sz val="8"/>
      <color indexed="9"/>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bottom style="thin">
        <color indexed="64"/>
      </bottom>
      <diagonal/>
    </border>
    <border>
      <left style="thin">
        <color theme="0" tint="-0.34998626667073579"/>
      </left>
      <right style="thin">
        <color indexed="23"/>
      </right>
      <top style="thin">
        <color indexed="64"/>
      </top>
      <bottom style="thin">
        <color indexed="64"/>
      </bottom>
      <diagonal/>
    </border>
  </borders>
  <cellStyleXfs count="2">
    <xf numFmtId="0" fontId="0" fillId="0" borderId="0"/>
    <xf numFmtId="0" fontId="1" fillId="0" borderId="0"/>
  </cellStyleXfs>
  <cellXfs count="34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6"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6"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3" borderId="0" xfId="0" applyFill="1" applyAlignment="1">
      <alignment wrapText="1"/>
    </xf>
    <xf numFmtId="0" fontId="0" fillId="0" borderId="36" xfId="0" applyBorder="1" applyAlignment="1">
      <alignment vertical="center"/>
    </xf>
    <xf numFmtId="49" fontId="0" fillId="0" borderId="35" xfId="0" applyNumberFormat="1" applyBorder="1" applyAlignment="1">
      <alignment vertical="center"/>
    </xf>
    <xf numFmtId="0" fontId="0" fillId="3" borderId="36" xfId="0" applyFill="1" applyBorder="1" applyAlignment="1">
      <alignment vertical="center"/>
    </xf>
    <xf numFmtId="49" fontId="0" fillId="3" borderId="35" xfId="0" applyNumberFormat="1" applyFill="1" applyBorder="1" applyAlignment="1">
      <alignment vertical="center"/>
    </xf>
    <xf numFmtId="0" fontId="0" fillId="5" borderId="36" xfId="0" applyFill="1" applyBorder="1"/>
    <xf numFmtId="49" fontId="0" fillId="5" borderId="36" xfId="0" applyNumberFormat="1" applyFill="1" applyBorder="1"/>
    <xf numFmtId="0" fontId="0" fillId="5" borderId="36" xfId="0" applyFill="1" applyBorder="1" applyAlignment="1">
      <alignment horizontal="center"/>
    </xf>
    <xf numFmtId="0" fontId="0" fillId="5" borderId="34" xfId="0" applyFill="1" applyBorder="1"/>
    <xf numFmtId="0" fontId="0" fillId="5" borderId="36" xfId="0" applyFill="1" applyBorder="1" applyAlignment="1">
      <alignment wrapText="1"/>
    </xf>
    <xf numFmtId="165" fontId="20" fillId="0" borderId="0" xfId="0" quotePrefix="1" applyNumberFormat="1" applyFont="1" applyAlignment="1">
      <alignment horizontal="left" vertical="top"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quotePrefix="1" applyNumberFormat="1" applyFont="1" applyAlignment="1">
      <alignment horizontal="left" vertical="top"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9" fontId="17" fillId="0" borderId="44" xfId="0" applyNumberFormat="1" applyFont="1" applyBorder="1" applyAlignment="1">
      <alignment horizontal="left" vertical="top" wrapText="1"/>
    </xf>
    <xf numFmtId="49" fontId="17" fillId="0" borderId="45" xfId="0" applyNumberFormat="1" applyFont="1" applyBorder="1" applyAlignment="1">
      <alignment vertical="top"/>
    </xf>
    <xf numFmtId="4" fontId="17" fillId="4" borderId="35" xfId="0" applyNumberFormat="1" applyFont="1" applyFill="1" applyBorder="1" applyAlignment="1" applyProtection="1">
      <alignment vertical="top" shrinkToFit="1"/>
      <protection locked="0"/>
    </xf>
    <xf numFmtId="4" fontId="17" fillId="0" borderId="35" xfId="0" applyNumberFormat="1" applyFont="1" applyBorder="1" applyAlignment="1">
      <alignment vertical="top" shrinkToFit="1"/>
    </xf>
    <xf numFmtId="165" fontId="17" fillId="0" borderId="35" xfId="0" applyNumberFormat="1" applyFont="1" applyBorder="1" applyAlignment="1">
      <alignment vertical="top" shrinkToFit="1"/>
    </xf>
    <xf numFmtId="4" fontId="17" fillId="0" borderId="45" xfId="0" applyNumberFormat="1" applyFont="1" applyBorder="1" applyAlignment="1">
      <alignment vertical="top" shrinkToFit="1"/>
    </xf>
    <xf numFmtId="49" fontId="0" fillId="0" borderId="46" xfId="0" applyNumberFormat="1" applyBorder="1" applyAlignment="1">
      <alignment vertical="top"/>
    </xf>
    <xf numFmtId="0" fontId="0" fillId="0" borderId="46" xfId="0" applyBorder="1" applyAlignment="1">
      <alignment vertical="top"/>
    </xf>
    <xf numFmtId="0" fontId="8" fillId="3" borderId="34"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xf>
    <xf numFmtId="0" fontId="8" fillId="3" borderId="35" xfId="0" applyFont="1" applyFill="1" applyBorder="1" applyAlignment="1">
      <alignment vertical="top"/>
    </xf>
    <xf numFmtId="0" fontId="0" fillId="0" borderId="35" xfId="0" applyBorder="1" applyAlignment="1">
      <alignment horizontal="left" vertical="center" wrapText="1"/>
    </xf>
    <xf numFmtId="0" fontId="0" fillId="0" borderId="35" xfId="0" applyBorder="1" applyAlignment="1">
      <alignment wrapText="1"/>
    </xf>
    <xf numFmtId="4" fontId="11" fillId="0" borderId="0" xfId="0" applyNumberFormat="1" applyFont="1" applyAlignment="1">
      <alignment horizontal="right" vertical="center"/>
    </xf>
    <xf numFmtId="49" fontId="8" fillId="3" borderId="0" xfId="0" applyNumberFormat="1" applyFont="1" applyFill="1" applyAlignment="1">
      <alignment horizontal="left" vertical="center" wrapText="1"/>
    </xf>
    <xf numFmtId="4" fontId="0" fillId="0" borderId="1" xfId="0" applyNumberFormat="1" applyBorder="1"/>
    <xf numFmtId="49" fontId="8" fillId="3" borderId="6" xfId="0" applyNumberFormat="1" applyFont="1" applyFill="1" applyBorder="1" applyAlignment="1">
      <alignment horizontal="left" vertical="center" wrapTex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0" xfId="0" applyNumberFormat="1" applyFont="1" applyFill="1" applyAlignment="1">
      <alignment vertical="top" shrinkToFit="1"/>
    </xf>
    <xf numFmtId="0" fontId="22" fillId="0" borderId="38" xfId="0" applyFont="1" applyBorder="1" applyAlignment="1">
      <alignment vertical="top"/>
    </xf>
    <xf numFmtId="49" fontId="22" fillId="0" borderId="39" xfId="0" applyNumberFormat="1" applyFont="1" applyBorder="1" applyAlignment="1">
      <alignment vertical="top"/>
    </xf>
    <xf numFmtId="49" fontId="22" fillId="0" borderId="39" xfId="0" applyNumberFormat="1" applyFont="1" applyBorder="1" applyAlignment="1">
      <alignment horizontal="left" vertical="top" wrapText="1"/>
    </xf>
    <xf numFmtId="0" fontId="22" fillId="0" borderId="39" xfId="0" applyFont="1" applyBorder="1" applyAlignment="1">
      <alignment horizontal="center" vertical="top" shrinkToFit="1"/>
    </xf>
    <xf numFmtId="165" fontId="22" fillId="0" borderId="39" xfId="0" applyNumberFormat="1" applyFont="1" applyBorder="1" applyAlignment="1">
      <alignment vertical="top" shrinkToFit="1"/>
    </xf>
    <xf numFmtId="4" fontId="22" fillId="4" borderId="39" xfId="0" applyNumberFormat="1" applyFont="1" applyFill="1" applyBorder="1" applyAlignment="1" applyProtection="1">
      <alignment vertical="top" shrinkToFit="1"/>
      <protection locked="0"/>
    </xf>
    <xf numFmtId="4" fontId="22" fillId="0" borderId="39" xfId="0" applyNumberFormat="1" applyFont="1" applyBorder="1" applyAlignment="1">
      <alignment vertical="top" shrinkToFit="1"/>
    </xf>
    <xf numFmtId="4" fontId="22" fillId="0" borderId="40" xfId="0" applyNumberFormat="1" applyFont="1" applyBorder="1" applyAlignment="1">
      <alignment vertical="top" shrinkToFit="1"/>
    </xf>
    <xf numFmtId="4" fontId="22" fillId="0" borderId="0" xfId="0" applyNumberFormat="1" applyFont="1" applyAlignment="1">
      <alignment vertical="top" shrinkToFit="1"/>
    </xf>
    <xf numFmtId="0" fontId="22" fillId="0" borderId="0" xfId="0" applyFont="1"/>
    <xf numFmtId="0" fontId="22" fillId="0" borderId="0" xfId="0" applyFont="1" applyAlignment="1">
      <alignment vertical="top"/>
    </xf>
    <xf numFmtId="49" fontId="22" fillId="0" borderId="0" xfId="0" applyNumberFormat="1" applyFont="1" applyAlignment="1">
      <alignment vertical="top"/>
    </xf>
    <xf numFmtId="165" fontId="22" fillId="0" borderId="0" xfId="0" applyNumberFormat="1" applyFont="1" applyAlignment="1">
      <alignment vertical="top" shrinkToFit="1"/>
    </xf>
    <xf numFmtId="0" fontId="24" fillId="0" borderId="0" xfId="0" applyFont="1" applyAlignment="1">
      <alignment wrapText="1"/>
    </xf>
    <xf numFmtId="49" fontId="17" fillId="0" borderId="0" xfId="0" applyNumberFormat="1" applyFont="1" applyAlignment="1">
      <alignment horizontal="left" vertical="top" wrapText="1"/>
    </xf>
    <xf numFmtId="0" fontId="17" fillId="0" borderId="0" xfId="0" applyFont="1" applyAlignment="1">
      <alignment horizontal="center" vertical="top" shrinkToFit="1"/>
    </xf>
    <xf numFmtId="4" fontId="17" fillId="0" borderId="0" xfId="0" applyNumberFormat="1" applyFont="1" applyAlignment="1" applyProtection="1">
      <alignment vertical="top" shrinkToFit="1"/>
      <protection locked="0"/>
    </xf>
    <xf numFmtId="4" fontId="17" fillId="4" borderId="0" xfId="0" applyNumberFormat="1" applyFont="1" applyFill="1" applyAlignment="1" applyProtection="1">
      <alignment vertical="top" shrinkToFit="1"/>
      <protection locked="0"/>
    </xf>
    <xf numFmtId="0" fontId="5" fillId="3" borderId="34" xfId="0" applyFont="1" applyFill="1" applyBorder="1" applyAlignment="1">
      <alignment vertical="top"/>
    </xf>
    <xf numFmtId="49" fontId="5" fillId="3" borderId="35" xfId="0" applyNumberFormat="1" applyFont="1" applyFill="1" applyBorder="1" applyAlignment="1">
      <alignment vertical="top"/>
    </xf>
    <xf numFmtId="49" fontId="5" fillId="3" borderId="35" xfId="0" applyNumberFormat="1" applyFont="1" applyFill="1" applyBorder="1" applyAlignment="1">
      <alignment horizontal="left" vertical="top" wrapText="1"/>
    </xf>
    <xf numFmtId="0" fontId="5" fillId="3" borderId="35" xfId="0" applyFont="1" applyFill="1" applyBorder="1" applyAlignment="1">
      <alignment horizontal="center" vertical="top"/>
    </xf>
    <xf numFmtId="0" fontId="5" fillId="3" borderId="35" xfId="0" applyFont="1" applyFill="1" applyBorder="1" applyAlignment="1">
      <alignment vertical="top"/>
    </xf>
    <xf numFmtId="4" fontId="5" fillId="3" borderId="22" xfId="0" applyNumberFormat="1" applyFont="1" applyFill="1" applyBorder="1" applyAlignment="1">
      <alignment vertical="top" shrinkToFit="1"/>
    </xf>
    <xf numFmtId="49" fontId="17" fillId="0" borderId="47" xfId="0" applyNumberFormat="1" applyFont="1" applyBorder="1" applyAlignment="1">
      <alignment vertical="top"/>
    </xf>
    <xf numFmtId="0" fontId="17" fillId="6" borderId="38" xfId="0" applyFont="1" applyFill="1" applyBorder="1" applyAlignment="1">
      <alignment vertical="top"/>
    </xf>
    <xf numFmtId="49" fontId="17" fillId="6" borderId="39" xfId="0" applyNumberFormat="1" applyFont="1" applyFill="1" applyBorder="1" applyAlignment="1">
      <alignment vertical="top"/>
    </xf>
    <xf numFmtId="49" fontId="17" fillId="6" borderId="39" xfId="0" applyNumberFormat="1" applyFont="1" applyFill="1" applyBorder="1" applyAlignment="1">
      <alignment horizontal="left" vertical="top" wrapText="1"/>
    </xf>
    <xf numFmtId="0" fontId="17" fillId="6" borderId="39" xfId="0" applyFont="1" applyFill="1" applyBorder="1" applyAlignment="1">
      <alignment horizontal="center" vertical="top" shrinkToFit="1"/>
    </xf>
    <xf numFmtId="165" fontId="17" fillId="6" borderId="39" xfId="0" applyNumberFormat="1" applyFont="1" applyFill="1" applyBorder="1" applyAlignment="1">
      <alignment vertical="top" shrinkToFit="1"/>
    </xf>
    <xf numFmtId="4" fontId="17" fillId="6" borderId="39" xfId="0" applyNumberFormat="1" applyFont="1" applyFill="1" applyBorder="1" applyAlignment="1" applyProtection="1">
      <alignment vertical="top" shrinkToFit="1"/>
      <protection locked="0"/>
    </xf>
    <xf numFmtId="4" fontId="17" fillId="6" borderId="39" xfId="0" applyNumberFormat="1" applyFont="1" applyFill="1" applyBorder="1" applyAlignment="1">
      <alignment vertical="top" shrinkToFit="1"/>
    </xf>
    <xf numFmtId="4" fontId="17" fillId="6" borderId="40" xfId="0" applyNumberFormat="1" applyFont="1" applyFill="1" applyBorder="1" applyAlignment="1">
      <alignment vertical="top" shrinkToFit="1"/>
    </xf>
    <xf numFmtId="0" fontId="17" fillId="6" borderId="41" xfId="0" applyFont="1" applyFill="1" applyBorder="1" applyAlignment="1">
      <alignment vertical="top"/>
    </xf>
    <xf numFmtId="49" fontId="17" fillId="6" borderId="42" xfId="0" applyNumberFormat="1" applyFont="1" applyFill="1" applyBorder="1" applyAlignment="1">
      <alignment vertical="top"/>
    </xf>
    <xf numFmtId="49" fontId="17" fillId="6" borderId="42" xfId="0" applyNumberFormat="1" applyFont="1" applyFill="1" applyBorder="1" applyAlignment="1">
      <alignment horizontal="left" vertical="top" wrapText="1"/>
    </xf>
    <xf numFmtId="0" fontId="17" fillId="6" borderId="42" xfId="0" applyFont="1" applyFill="1" applyBorder="1" applyAlignment="1">
      <alignment horizontal="center" vertical="top" shrinkToFit="1"/>
    </xf>
    <xf numFmtId="165" fontId="17" fillId="6" borderId="42" xfId="0" applyNumberFormat="1" applyFont="1" applyFill="1" applyBorder="1" applyAlignment="1">
      <alignment vertical="top" shrinkToFit="1"/>
    </xf>
    <xf numFmtId="4" fontId="17" fillId="6" borderId="42" xfId="0" applyNumberFormat="1" applyFont="1" applyFill="1" applyBorder="1" applyAlignment="1" applyProtection="1">
      <alignment vertical="top" shrinkToFit="1"/>
      <protection locked="0"/>
    </xf>
    <xf numFmtId="4" fontId="17" fillId="6" borderId="42" xfId="0" applyNumberFormat="1" applyFont="1" applyFill="1" applyBorder="1" applyAlignment="1">
      <alignment vertical="top" shrinkToFit="1"/>
    </xf>
    <xf numFmtId="4" fontId="17" fillId="6" borderId="43" xfId="0" applyNumberFormat="1" applyFont="1" applyFill="1" applyBorder="1" applyAlignment="1">
      <alignment vertical="top" shrinkToFit="1"/>
    </xf>
    <xf numFmtId="4" fontId="17" fillId="0" borderId="39" xfId="0" applyNumberFormat="1" applyFont="1" applyBorder="1" applyAlignment="1" applyProtection="1">
      <alignment vertical="top" shrinkToFit="1"/>
      <protection locked="0"/>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8" fillId="0" borderId="32" xfId="0" applyNumberFormat="1" applyFont="1" applyBorder="1" applyAlignment="1">
      <alignment vertical="center" wrapText="1"/>
    </xf>
    <xf numFmtId="4" fontId="0" fillId="0" borderId="32" xfId="0" applyNumberForma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34"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3" fillId="0" borderId="18" xfId="0" applyFont="1" applyBorder="1" applyAlignment="1">
      <alignment horizontal="left" vertical="top" wrapText="1"/>
    </xf>
    <xf numFmtId="0" fontId="23" fillId="0" borderId="18" xfId="0" applyFont="1" applyBorder="1" applyAlignment="1">
      <alignment vertical="top" wrapText="1"/>
    </xf>
    <xf numFmtId="0" fontId="6" fillId="0" borderId="0" xfId="0" applyFont="1" applyAlignment="1">
      <alignment horizontal="center"/>
    </xf>
    <xf numFmtId="49" fontId="0" fillId="0" borderId="35" xfId="0" applyNumberFormat="1" applyBorder="1" applyAlignment="1">
      <alignment vertical="center"/>
    </xf>
    <xf numFmtId="0" fontId="0" fillId="0" borderId="35" xfId="0" applyBorder="1" applyAlignment="1">
      <alignment vertical="center"/>
    </xf>
    <xf numFmtId="0" fontId="0" fillId="0" borderId="22"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22" xfId="0"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6"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49" fontId="0" fillId="0" borderId="12" xfId="0" applyNumberFormat="1" applyBorder="1" applyAlignment="1">
      <alignment vertical="center"/>
    </xf>
    <xf numFmtId="0" fontId="0" fillId="0" borderId="1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sam/Documents/AAS/ROZ/bilek/2022-06%20Z&#353;%20chrlice%20-real.%20PD/oprava%20rozpo&#269;tu%2014-9-2022/I.%20stupen_Chrlice_zmena%20stavby_rozpocet_14.9.2022%20-%20OPRA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SO 02-2 HBP17_11 Pol"/>
      <sheetName val="D.1.4b_ZTI"/>
      <sheetName val="14.9.- UT 5 Pol"/>
      <sheetName val="14.9. SIL HBP17_11 Pol"/>
      <sheetName val="14.9.-SLP HBP17_11 P1"/>
      <sheetName val="SO 02-2 VZT 3 Pol"/>
    </sheetNames>
    <sheetDataSet>
      <sheetData sheetId="0">
        <row r="23">
          <cell r="G23">
            <v>0</v>
          </cell>
        </row>
        <row r="24">
          <cell r="G24">
            <v>0</v>
          </cell>
        </row>
        <row r="25">
          <cell r="G25" t="e">
            <v>#REF!</v>
          </cell>
        </row>
        <row r="26">
          <cell r="G26" t="e">
            <v>#REF!</v>
          </cell>
        </row>
        <row r="29">
          <cell r="G29" t="e">
            <v>#REF!</v>
          </cell>
          <cell r="J29" t="str">
            <v>CZK</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 val="Pokyny pro vyplnění"/>
      <sheetName val="Stavba"/>
      <sheetName val="D1 160321 Pol"/>
      <sheetName val="D2 01 Pol"/>
      <sheetName val="D2 02 Pol"/>
      <sheetName val="D2 03 Pol"/>
      <sheetName val="D2 04 Pol"/>
      <sheetName val="D2 05 Pol"/>
      <sheetName val="D2 06 Pol"/>
      <sheetName val="D2 07 Pol"/>
      <sheetName val="D2 08 Pol"/>
      <sheetName val="D2 09 Pol"/>
      <sheetName val="D2 10 Pol"/>
      <sheetName val="D2 11 Pol"/>
      <sheetName val="D2 12 Pol"/>
      <sheetName val="D2 13 Pol"/>
      <sheetName val="D2 14 Pol"/>
      <sheetName val="D2 15 Pol"/>
      <sheetName val="D2 16 Pol"/>
      <sheetName val="D2 17 Pol"/>
      <sheetName val="D2 18 Pol"/>
      <sheetName val="D3_I 01 Pol"/>
      <sheetName val="D3_I 02 Pol"/>
      <sheetName val="D3_I 03 Pol"/>
      <sheetName val="D3_I 04 Pol"/>
      <sheetName val="D3_I 05 Pol"/>
      <sheetName val="D3_I 06 Pol"/>
      <sheetName val="D3_I 07 Pol"/>
      <sheetName val="D3_I 08 Pol"/>
      <sheetName val="D3_I 09 Pol"/>
      <sheetName val="D3_I 10 Pol"/>
      <sheetName val="D3_I 11 Pol"/>
      <sheetName val="D3_I 12 Pol"/>
      <sheetName val="D3_I 13 Pol"/>
      <sheetName val="D3_I 14 Pol"/>
      <sheetName val="D3_II 01 Pol"/>
      <sheetName val="D3_II 02 Pol"/>
      <sheetName val="D3_II 03 Pol"/>
      <sheetName val="D3_II 04 Pol"/>
      <sheetName val="D3_II 05 Pol"/>
      <sheetName val="D3_II 06 Pol"/>
      <sheetName val="D3_II 07 Pol"/>
      <sheetName val="D3_II 08 Pol"/>
      <sheetName val="D3_II 09 Pol"/>
      <sheetName val="D3_II 10 Pol"/>
      <sheetName val="D3_II 11 Pol"/>
      <sheetName val="D3_II 12 Pol"/>
      <sheetName val="D3_II 13 Pol"/>
      <sheetName val="D3_II 14 Pol"/>
      <sheetName val="D3_II 15 Pol"/>
      <sheetName val="D3_II 16 Pol"/>
      <sheetName val="D3_III 01 Pol"/>
      <sheetName val="D3_III 02 Pol"/>
      <sheetName val="D3_III 03 Pol"/>
      <sheetName val="D3_III 04 Pol"/>
      <sheetName val="D3_III 05 Pol"/>
      <sheetName val="D3_III 06 Pol"/>
      <sheetName val="D3_III 07 Pol"/>
      <sheetName val="D3_III 08 Pol"/>
      <sheetName val="D3_III 09 Pol"/>
      <sheetName val="D3_III 10 Pol"/>
      <sheetName val="D3_III 11 Pol"/>
      <sheetName val="D3_III 12 Pol"/>
      <sheetName val="D3_III 13 Pol"/>
      <sheetName val="D3_III 14 Pol"/>
      <sheetName val="D3_III 15 Pol"/>
      <sheetName val="D4 01 Pol"/>
      <sheetName val="D4 02 Pol"/>
      <sheetName val="D4 03 Pol"/>
      <sheetName val="D5 1.NP A Pol"/>
      <sheetName val="D5 1.NP B Pol"/>
      <sheetName val="D5 1.NP C Pol"/>
      <sheetName val="D5 2.NP A Pol"/>
      <sheetName val="D5 2.NP B Pol"/>
      <sheetName val="D5 2.NP C Pol"/>
      <sheetName val="D5 3.NP A Pol"/>
      <sheetName val="D5 3.NP B Pol"/>
      <sheetName val="D5 3.NP C Pol"/>
      <sheetName val="D5 4.NP A Pol"/>
      <sheetName val="D5 4.NP B Pol"/>
      <sheetName val="D5 4.NP C Pol"/>
      <sheetName val="D5 Jídelna Pol"/>
      <sheetName val="D5 Krček Pol"/>
      <sheetName val="D5 PP Pol"/>
      <sheetName val="D5 TV 1.NP Pol"/>
      <sheetName val="D5 TV 2.NP Pol"/>
      <sheetName val="D5 Varna Pol"/>
      <sheetName val="D6 01 Pol"/>
      <sheetName val="D7 001 Pol"/>
      <sheetName val="D7 002 Pol"/>
      <sheetName val="D7 005 Pol"/>
      <sheetName val="D7 006 Pol"/>
      <sheetName val="D7 007 Pol"/>
      <sheetName val="D7 020 Pol"/>
      <sheetName val="D7 021 Pol"/>
      <sheetName val="D7 022 Pol"/>
      <sheetName val="D7 025 Pol"/>
      <sheetName val="D7 026 Pol"/>
      <sheetName val="D7 027 Pol"/>
      <sheetName val="D7 035 Pol"/>
      <sheetName val="D7 036 Pol"/>
      <sheetName val="D7 037 Pol"/>
      <sheetName val="D7 040 Pol"/>
      <sheetName val="D7 041 Pol"/>
      <sheetName val="D7 042 Pol"/>
      <sheetName val="D7 045 Pol"/>
      <sheetName val="D7 046-Chlazení kanl. Pol"/>
      <sheetName val="D7 048 Pol"/>
      <sheetName val="D7 049 Pol"/>
      <sheetName val="D7 050 Pol"/>
      <sheetName val="D7 051 Pol"/>
      <sheetName val="D7 052 Pol"/>
      <sheetName val="D7 053 Pol"/>
      <sheetName val="D7 060 Pol"/>
      <sheetName val="D7 061 Pol"/>
      <sheetName val="D7 062 Pol"/>
      <sheetName val="D7 065 Pol"/>
      <sheetName val="D7 066 Pol"/>
      <sheetName val="D7 070 Pol"/>
      <sheetName val="D7 071 Pol"/>
      <sheetName val="D7 072 Pol"/>
      <sheetName val="D7 073 Pol"/>
      <sheetName val="D7 080 Pol"/>
      <sheetName val="D7 081 Pol"/>
      <sheetName val="D7 085 Pol"/>
      <sheetName val="D7 086 Pol"/>
      <sheetName val="D7 087 Pol"/>
      <sheetName val="D7 088 Pol"/>
      <sheetName val="D7 090 Pol"/>
      <sheetName val="D7 091 Pol"/>
      <sheetName val="D7 092 Pol"/>
      <sheetName val="D7 093 Pol"/>
      <sheetName val="D7 094 Pol"/>
      <sheetName val="D7 095 Pol"/>
      <sheetName val="D7 096 Pol"/>
      <sheetName val="D7 097 Pol"/>
      <sheetName val="D7 100 Pol"/>
      <sheetName val="D7 200 Pol"/>
      <sheetName val="D7 300 Pol"/>
      <sheetName val="D7 400 Pol"/>
      <sheetName val="D8 1 Pol"/>
      <sheetName val="D9 01 Pol"/>
      <sheetName val="D9 02 Pol"/>
      <sheetName val="ON a VN 01 Pol"/>
    </sheetNames>
    <sheetDataSet>
      <sheetData sheetId="0">
        <row r="6">
          <cell r="A6" t="str">
            <v>Stavba</v>
          </cell>
        </row>
      </sheetData>
      <sheetData sheetId="1" refreshError="1"/>
      <sheetData sheetId="2" refreshError="1"/>
      <sheetData sheetId="3"/>
      <sheetData sheetId="4">
        <row r="30">
          <cell r="C3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 x14ac:dyDescent="0.25"/>
  <sheetData>
    <row r="1" spans="1:7" x14ac:dyDescent="0.25">
      <c r="A1" s="21" t="s">
        <v>36</v>
      </c>
    </row>
    <row r="2" spans="1:7" ht="57.75" customHeight="1" x14ac:dyDescent="0.25">
      <c r="A2" s="272" t="s">
        <v>37</v>
      </c>
      <c r="B2" s="272"/>
      <c r="C2" s="272"/>
      <c r="D2" s="272"/>
      <c r="E2" s="272"/>
      <c r="F2" s="272"/>
      <c r="G2" s="272"/>
    </row>
  </sheetData>
  <sheetProtection algorithmName="SHA-512" hashValue="IZOgUWMH2hOGguYN0XiRZm893ilD/bib7PeKJDNN9IjmDh6FHjlePVi5Y829R6jhGg33YtlUOkvizuCV3efOjw==" saltValue="dTvo1XTs51iTKybC3c9iT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1" zoomScaleNormal="100" zoomScaleSheetLayoutView="75" workbookViewId="0">
      <selection activeCell="B1" sqref="B1:J1"/>
    </sheetView>
  </sheetViews>
  <sheetFormatPr defaultColWidth="9" defaultRowHeight="12.7"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7.44140625" customWidth="1"/>
    <col min="11" max="11" width="4.33203125" customWidth="1"/>
    <col min="12" max="15" width="10.6640625" customWidth="1"/>
  </cols>
  <sheetData>
    <row r="1" spans="1:15" ht="33.700000000000003" customHeight="1" x14ac:dyDescent="0.25">
      <c r="A1" s="47" t="s">
        <v>34</v>
      </c>
      <c r="B1" s="296" t="s">
        <v>39</v>
      </c>
      <c r="C1" s="297"/>
      <c r="D1" s="297"/>
      <c r="E1" s="297"/>
      <c r="F1" s="297"/>
      <c r="G1" s="297"/>
      <c r="H1" s="297"/>
      <c r="I1" s="297"/>
      <c r="J1" s="298"/>
    </row>
    <row r="2" spans="1:15" ht="36" customHeight="1" x14ac:dyDescent="0.25">
      <c r="A2" s="2"/>
      <c r="B2" s="76" t="s">
        <v>21</v>
      </c>
      <c r="C2" s="187"/>
      <c r="D2" s="77" t="s">
        <v>41</v>
      </c>
      <c r="E2" s="301" t="s">
        <v>42</v>
      </c>
      <c r="F2" s="302"/>
      <c r="G2" s="302"/>
      <c r="H2" s="302"/>
      <c r="I2" s="302"/>
      <c r="J2" s="303"/>
      <c r="O2" s="1"/>
    </row>
    <row r="3" spans="1:15" ht="27.1" customHeight="1" x14ac:dyDescent="0.25">
      <c r="A3" s="2"/>
      <c r="B3" s="78" t="s">
        <v>1964</v>
      </c>
      <c r="C3" s="187"/>
      <c r="D3" s="219" t="s">
        <v>1159</v>
      </c>
      <c r="E3" s="304" t="s">
        <v>1160</v>
      </c>
      <c r="F3" s="305"/>
      <c r="G3" s="305"/>
      <c r="H3" s="305"/>
      <c r="I3" s="305"/>
      <c r="J3" s="306"/>
    </row>
    <row r="4" spans="1:15" ht="23.2" customHeight="1" x14ac:dyDescent="0.25">
      <c r="A4" s="220">
        <v>2458</v>
      </c>
      <c r="B4" s="79" t="s">
        <v>1965</v>
      </c>
      <c r="C4" s="80"/>
      <c r="D4" s="221" t="s">
        <v>41</v>
      </c>
      <c r="E4" s="313" t="s">
        <v>1966</v>
      </c>
      <c r="F4" s="314"/>
      <c r="G4" s="314"/>
      <c r="H4" s="314"/>
      <c r="I4" s="314"/>
      <c r="J4" s="315"/>
    </row>
    <row r="5" spans="1:15" ht="24.05" customHeight="1" x14ac:dyDescent="0.25">
      <c r="A5" s="2"/>
      <c r="B5" s="31" t="s">
        <v>40</v>
      </c>
      <c r="D5" s="318"/>
      <c r="E5" s="319"/>
      <c r="F5" s="319"/>
      <c r="G5" s="319"/>
      <c r="H5" s="18" t="s">
        <v>38</v>
      </c>
      <c r="I5" s="22"/>
      <c r="J5" s="8"/>
    </row>
    <row r="6" spans="1:15" ht="15.7" customHeight="1" x14ac:dyDescent="0.25">
      <c r="A6" s="2"/>
      <c r="B6" s="28"/>
      <c r="C6" s="55"/>
      <c r="D6" s="320"/>
      <c r="E6" s="321"/>
      <c r="F6" s="321"/>
      <c r="G6" s="321"/>
      <c r="H6" s="18" t="s">
        <v>32</v>
      </c>
      <c r="I6" s="22"/>
      <c r="J6" s="8"/>
    </row>
    <row r="7" spans="1:15" ht="15.7" customHeight="1" x14ac:dyDescent="0.25">
      <c r="A7" s="2"/>
      <c r="B7" s="29"/>
      <c r="C7" s="56"/>
      <c r="D7" s="53"/>
      <c r="E7" s="322"/>
      <c r="F7" s="323"/>
      <c r="G7" s="323"/>
      <c r="H7" s="24"/>
      <c r="I7" s="23"/>
      <c r="J7" s="34"/>
    </row>
    <row r="8" spans="1:15" ht="24.05" hidden="1" customHeight="1" x14ac:dyDescent="0.25">
      <c r="A8" s="2"/>
      <c r="B8" s="31" t="s">
        <v>19</v>
      </c>
      <c r="D8" s="51"/>
      <c r="H8" s="18" t="s">
        <v>38</v>
      </c>
      <c r="I8" s="22"/>
      <c r="J8" s="8"/>
    </row>
    <row r="9" spans="1:15" ht="15.7" hidden="1" customHeight="1" x14ac:dyDescent="0.25">
      <c r="A9" s="2"/>
      <c r="B9" s="2"/>
      <c r="D9" s="51"/>
      <c r="H9" s="18" t="s">
        <v>32</v>
      </c>
      <c r="I9" s="22"/>
      <c r="J9" s="8"/>
    </row>
    <row r="10" spans="1:15" ht="15.7" hidden="1" customHeight="1" x14ac:dyDescent="0.25">
      <c r="A10" s="2"/>
      <c r="B10" s="35"/>
      <c r="C10" s="56"/>
      <c r="D10" s="53"/>
      <c r="E10" s="57"/>
      <c r="F10" s="24"/>
      <c r="G10" s="14"/>
      <c r="H10" s="14"/>
      <c r="I10" s="36"/>
      <c r="J10" s="34"/>
    </row>
    <row r="11" spans="1:15" ht="24.05" customHeight="1" x14ac:dyDescent="0.25">
      <c r="A11" s="2"/>
      <c r="B11" s="31" t="s">
        <v>18</v>
      </c>
      <c r="D11" s="308"/>
      <c r="E11" s="308"/>
      <c r="F11" s="308"/>
      <c r="G11" s="308"/>
      <c r="H11" s="18" t="s">
        <v>38</v>
      </c>
      <c r="I11" s="81"/>
      <c r="J11" s="8"/>
    </row>
    <row r="12" spans="1:15" ht="15.7" customHeight="1" x14ac:dyDescent="0.25">
      <c r="A12" s="2"/>
      <c r="B12" s="28"/>
      <c r="C12" s="55"/>
      <c r="D12" s="312"/>
      <c r="E12" s="312"/>
      <c r="F12" s="312"/>
      <c r="G12" s="312"/>
      <c r="H12" s="18" t="s">
        <v>32</v>
      </c>
      <c r="I12" s="81"/>
      <c r="J12" s="8"/>
    </row>
    <row r="13" spans="1:15" ht="15.7" customHeight="1" x14ac:dyDescent="0.25">
      <c r="A13" s="2"/>
      <c r="B13" s="29"/>
      <c r="C13" s="56"/>
      <c r="D13" s="82"/>
      <c r="E13" s="316"/>
      <c r="F13" s="317"/>
      <c r="G13" s="317"/>
      <c r="H13" s="19"/>
      <c r="I13" s="23"/>
      <c r="J13" s="34"/>
    </row>
    <row r="14" spans="1:15" ht="24.05" customHeight="1" x14ac:dyDescent="0.25">
      <c r="A14" s="2"/>
      <c r="B14" s="43" t="s">
        <v>20</v>
      </c>
      <c r="C14" s="58"/>
      <c r="D14" s="59"/>
      <c r="E14" s="60"/>
      <c r="F14" s="44"/>
      <c r="G14" s="44"/>
      <c r="H14" s="45"/>
      <c r="I14" s="44"/>
      <c r="J14" s="46"/>
    </row>
    <row r="15" spans="1:15" ht="32.25" customHeight="1" x14ac:dyDescent="0.25">
      <c r="A15" s="2"/>
      <c r="B15" s="35" t="s">
        <v>30</v>
      </c>
      <c r="C15" s="61"/>
      <c r="D15" s="54"/>
      <c r="E15" s="307"/>
      <c r="F15" s="307"/>
      <c r="G15" s="309"/>
      <c r="H15" s="309"/>
      <c r="I15" s="309" t="s">
        <v>27</v>
      </c>
      <c r="J15" s="310"/>
    </row>
    <row r="16" spans="1:15" ht="23.2" customHeight="1" x14ac:dyDescent="0.25">
      <c r="A16" s="139" t="s">
        <v>22</v>
      </c>
      <c r="B16" s="38" t="s">
        <v>22</v>
      </c>
      <c r="C16" s="62"/>
      <c r="D16" s="63"/>
      <c r="E16" s="284"/>
      <c r="F16" s="285"/>
      <c r="G16" s="284"/>
      <c r="H16" s="285"/>
      <c r="I16" s="286">
        <f>I75+I76+I77+I78+I79+I80+I81+I82+I83+I84+I85+I86+I87+I88+I89+I112</f>
        <v>0</v>
      </c>
      <c r="J16" s="287"/>
    </row>
    <row r="17" spans="1:10" ht="23.2" customHeight="1" x14ac:dyDescent="0.25">
      <c r="A17" s="139" t="s">
        <v>23</v>
      </c>
      <c r="B17" s="38" t="s">
        <v>23</v>
      </c>
      <c r="C17" s="62"/>
      <c r="D17" s="63"/>
      <c r="E17" s="284"/>
      <c r="F17" s="285"/>
      <c r="G17" s="284"/>
      <c r="H17" s="285"/>
      <c r="I17" s="286">
        <f>I90+I91+I92+I93+I94+I95+I96+I97+I98+I99+I100+I101+I102+I103+I104+I105+I106+I107</f>
        <v>0</v>
      </c>
      <c r="J17" s="287"/>
    </row>
    <row r="18" spans="1:10" ht="23.2" customHeight="1" x14ac:dyDescent="0.25">
      <c r="A18" s="139" t="s">
        <v>24</v>
      </c>
      <c r="B18" s="38" t="s">
        <v>24</v>
      </c>
      <c r="C18" s="62"/>
      <c r="D18" s="63"/>
      <c r="E18" s="284"/>
      <c r="F18" s="285"/>
      <c r="G18" s="284"/>
      <c r="H18" s="285"/>
      <c r="I18" s="286">
        <f>I108+I109+I110+I111</f>
        <v>0</v>
      </c>
      <c r="J18" s="287"/>
    </row>
    <row r="19" spans="1:10" ht="23.2" customHeight="1" x14ac:dyDescent="0.25">
      <c r="A19" s="139" t="s">
        <v>211</v>
      </c>
      <c r="B19" s="38" t="s">
        <v>25</v>
      </c>
      <c r="C19" s="62"/>
      <c r="D19" s="63"/>
      <c r="E19" s="284"/>
      <c r="F19" s="285"/>
      <c r="G19" s="284"/>
      <c r="H19" s="285"/>
      <c r="I19" s="286">
        <f>'VN a ON'!G7</f>
        <v>0</v>
      </c>
      <c r="J19" s="287"/>
    </row>
    <row r="20" spans="1:10" ht="23.2" customHeight="1" x14ac:dyDescent="0.25">
      <c r="A20" s="139" t="s">
        <v>212</v>
      </c>
      <c r="B20" s="38" t="s">
        <v>26</v>
      </c>
      <c r="C20" s="62"/>
      <c r="D20" s="63"/>
      <c r="E20" s="284"/>
      <c r="F20" s="285"/>
      <c r="G20" s="284"/>
      <c r="H20" s="285"/>
      <c r="I20" s="286">
        <f>'VN a ON'!G16</f>
        <v>0</v>
      </c>
      <c r="J20" s="287"/>
    </row>
    <row r="21" spans="1:10" ht="23.2" customHeight="1" x14ac:dyDescent="0.25">
      <c r="A21" s="2"/>
      <c r="B21" s="48" t="s">
        <v>27</v>
      </c>
      <c r="C21" s="64"/>
      <c r="D21" s="65"/>
      <c r="E21" s="288"/>
      <c r="F21" s="311"/>
      <c r="G21" s="288"/>
      <c r="H21" s="311"/>
      <c r="I21" s="288">
        <f>SUM(I16+I17+I18+I19+I20)</f>
        <v>0</v>
      </c>
      <c r="J21" s="289"/>
    </row>
    <row r="22" spans="1:10" ht="33" customHeight="1" x14ac:dyDescent="0.25">
      <c r="A22" s="2"/>
      <c r="B22" s="42" t="s">
        <v>31</v>
      </c>
      <c r="C22" s="62"/>
      <c r="D22" s="63"/>
      <c r="E22" s="66"/>
      <c r="F22" s="39"/>
      <c r="G22" s="33"/>
      <c r="H22" s="33"/>
      <c r="I22" s="33"/>
      <c r="J22" s="40"/>
    </row>
    <row r="23" spans="1:10" ht="23.2" customHeight="1" x14ac:dyDescent="0.25">
      <c r="A23" s="2"/>
      <c r="B23" s="38" t="s">
        <v>11</v>
      </c>
      <c r="C23" s="62"/>
      <c r="D23" s="63"/>
      <c r="E23" s="67">
        <v>15</v>
      </c>
      <c r="F23" s="39" t="s">
        <v>0</v>
      </c>
      <c r="G23" s="282">
        <v>0</v>
      </c>
      <c r="H23" s="283"/>
      <c r="I23" s="283"/>
      <c r="J23" s="40" t="str">
        <f t="shared" ref="J23:J29" si="0">Mena</f>
        <v>CZK</v>
      </c>
    </row>
    <row r="24" spans="1:10" ht="23.2" hidden="1" customHeight="1" x14ac:dyDescent="0.25">
      <c r="A24" s="2"/>
      <c r="B24" s="38" t="s">
        <v>12</v>
      </c>
      <c r="C24" s="62"/>
      <c r="D24" s="63"/>
      <c r="E24" s="67">
        <f>SazbaDPH1</f>
        <v>15</v>
      </c>
      <c r="F24" s="39" t="s">
        <v>0</v>
      </c>
      <c r="G24" s="280">
        <v>0</v>
      </c>
      <c r="H24" s="281"/>
      <c r="I24" s="281"/>
      <c r="J24" s="40" t="str">
        <f t="shared" si="0"/>
        <v>CZK</v>
      </c>
    </row>
    <row r="25" spans="1:10" ht="23.2" customHeight="1" x14ac:dyDescent="0.25">
      <c r="A25" s="2"/>
      <c r="B25" s="38" t="s">
        <v>13</v>
      </c>
      <c r="C25" s="216"/>
      <c r="D25" s="217"/>
      <c r="E25" s="67">
        <v>21</v>
      </c>
      <c r="F25" s="39" t="s">
        <v>0</v>
      </c>
      <c r="G25" s="282">
        <f>I21</f>
        <v>0</v>
      </c>
      <c r="H25" s="283"/>
      <c r="I25" s="283"/>
      <c r="J25" s="40" t="str">
        <f t="shared" si="0"/>
        <v>CZK</v>
      </c>
    </row>
    <row r="26" spans="1:10" ht="23.2" hidden="1" customHeight="1" x14ac:dyDescent="0.25">
      <c r="A26" s="2"/>
      <c r="B26" s="32" t="s">
        <v>14</v>
      </c>
      <c r="C26" s="68"/>
      <c r="D26" s="54"/>
      <c r="E26" s="69">
        <f>SazbaDPH2</f>
        <v>21</v>
      </c>
      <c r="F26" s="30" t="s">
        <v>0</v>
      </c>
      <c r="G26" s="299">
        <v>5566805</v>
      </c>
      <c r="H26" s="300"/>
      <c r="I26" s="300"/>
      <c r="J26" s="37" t="str">
        <f t="shared" si="0"/>
        <v>CZK</v>
      </c>
    </row>
    <row r="27" spans="1:10" ht="23.2" customHeight="1" x14ac:dyDescent="0.25">
      <c r="A27" s="2">
        <f>ZakladDPHSni+ZakladDPHZakl</f>
        <v>0</v>
      </c>
      <c r="B27" s="32" t="s">
        <v>14</v>
      </c>
      <c r="C27" s="68"/>
      <c r="D27" s="54"/>
      <c r="E27" s="69">
        <f>SazbaDPH2</f>
        <v>21</v>
      </c>
      <c r="F27" s="30" t="s">
        <v>0</v>
      </c>
      <c r="G27" s="282">
        <f>ZakladDPHZakl/100*21</f>
        <v>0</v>
      </c>
      <c r="H27" s="283"/>
      <c r="I27" s="283"/>
      <c r="J27" s="40" t="str">
        <f t="shared" si="0"/>
        <v>CZK</v>
      </c>
    </row>
    <row r="28" spans="1:10" ht="23.2" customHeight="1" thickBot="1" x14ac:dyDescent="0.3">
      <c r="A28" s="2"/>
      <c r="B28" s="31"/>
      <c r="C28" s="70"/>
      <c r="D28" s="71"/>
      <c r="E28" s="70"/>
      <c r="F28" s="16"/>
      <c r="G28" s="218"/>
      <c r="H28" s="218"/>
      <c r="I28" s="218"/>
      <c r="J28" s="41"/>
    </row>
    <row r="29" spans="1:10" ht="27.8" customHeight="1" thickBot="1" x14ac:dyDescent="0.3">
      <c r="A29" s="2">
        <f>(A27-INT(A27))*100</f>
        <v>0</v>
      </c>
      <c r="B29" s="112" t="s">
        <v>1951</v>
      </c>
      <c r="C29" s="113"/>
      <c r="D29" s="113"/>
      <c r="E29" s="114"/>
      <c r="F29" s="115"/>
      <c r="G29" s="290">
        <f>ZakladDPHZakl+G27</f>
        <v>0</v>
      </c>
      <c r="H29" s="291"/>
      <c r="I29" s="291"/>
      <c r="J29" s="116" t="str">
        <f t="shared" si="0"/>
        <v>CZK</v>
      </c>
    </row>
    <row r="30" spans="1:10" ht="27.8" hidden="1" customHeight="1" thickBot="1" x14ac:dyDescent="0.3">
      <c r="A30" s="2"/>
      <c r="B30" s="112" t="s">
        <v>33</v>
      </c>
      <c r="C30" s="117"/>
      <c r="D30" s="117"/>
      <c r="E30" s="117"/>
      <c r="F30" s="118"/>
      <c r="G30" s="290" t="e">
        <f>ZakladDPHSni+DPHSni+ZakladDPHZakl+DPHZakl+Zaokrouhleni</f>
        <v>#REF!</v>
      </c>
      <c r="H30" s="290"/>
      <c r="I30" s="290"/>
      <c r="J30" s="119" t="s">
        <v>65</v>
      </c>
    </row>
    <row r="31" spans="1:10" ht="12.85" customHeight="1" x14ac:dyDescent="0.25">
      <c r="A31" s="2"/>
      <c r="B31" s="2"/>
      <c r="J31" s="9"/>
    </row>
    <row r="32" spans="1:10" ht="29.95" customHeight="1" x14ac:dyDescent="0.25">
      <c r="A32" s="2"/>
      <c r="B32" s="2"/>
      <c r="J32" s="9"/>
    </row>
    <row r="33" spans="1:10" ht="18.75" customHeight="1" x14ac:dyDescent="0.25">
      <c r="A33" s="2"/>
      <c r="B33" s="17"/>
      <c r="C33" s="72" t="s">
        <v>10</v>
      </c>
      <c r="D33" s="73"/>
      <c r="E33" s="73"/>
      <c r="F33" s="15" t="s">
        <v>9</v>
      </c>
      <c r="G33" s="26"/>
      <c r="H33" s="27"/>
      <c r="I33" s="26"/>
      <c r="J33" s="9"/>
    </row>
    <row r="34" spans="1:10" ht="47.25" customHeight="1" x14ac:dyDescent="0.25">
      <c r="A34" s="2"/>
      <c r="B34" s="2"/>
      <c r="J34" s="9"/>
    </row>
    <row r="35" spans="1:10" s="21" customFormat="1" ht="18.75" customHeight="1" x14ac:dyDescent="0.25">
      <c r="A35" s="20"/>
      <c r="B35" s="20"/>
      <c r="C35" s="74"/>
      <c r="D35" s="292"/>
      <c r="E35" s="293"/>
      <c r="G35" s="294"/>
      <c r="H35" s="295"/>
      <c r="I35" s="295"/>
      <c r="J35" s="25"/>
    </row>
    <row r="36" spans="1:10" ht="12.85" customHeight="1" x14ac:dyDescent="0.25">
      <c r="A36" s="2"/>
      <c r="B36" s="2"/>
      <c r="D36" s="279" t="s">
        <v>2</v>
      </c>
      <c r="E36" s="279"/>
      <c r="H36" s="10" t="s">
        <v>3</v>
      </c>
      <c r="J36" s="9"/>
    </row>
    <row r="37" spans="1:10" ht="13.55" customHeight="1" thickBot="1" x14ac:dyDescent="0.3">
      <c r="A37" s="11"/>
      <c r="B37" s="11"/>
      <c r="C37" s="75"/>
      <c r="D37" s="75"/>
      <c r="E37" s="75"/>
      <c r="F37" s="12"/>
      <c r="G37" s="12"/>
      <c r="H37" s="12"/>
      <c r="I37" s="12"/>
      <c r="J37" s="13"/>
    </row>
    <row r="38" spans="1:10" ht="27.1" customHeight="1" x14ac:dyDescent="0.25">
      <c r="B38" s="85" t="s">
        <v>15</v>
      </c>
      <c r="C38" s="86"/>
      <c r="D38" s="86"/>
      <c r="E38" s="86"/>
      <c r="F38" s="87"/>
      <c r="G38" s="87"/>
      <c r="H38" s="87"/>
      <c r="I38" s="87"/>
      <c r="J38" s="88"/>
    </row>
    <row r="39" spans="1:10" ht="25.5" customHeight="1" x14ac:dyDescent="0.25">
      <c r="A39" s="84" t="s">
        <v>35</v>
      </c>
      <c r="B39" s="89" t="s">
        <v>16</v>
      </c>
      <c r="C39" s="90" t="s">
        <v>4</v>
      </c>
      <c r="D39" s="90"/>
      <c r="E39" s="90"/>
      <c r="F39" s="91" t="str">
        <f>B23</f>
        <v>Základ pro sníženou DPH</v>
      </c>
      <c r="G39" s="91" t="str">
        <f>B25</f>
        <v>Základ pro základní DPH</v>
      </c>
      <c r="H39" s="92" t="s">
        <v>17</v>
      </c>
      <c r="I39" s="93" t="s">
        <v>1</v>
      </c>
      <c r="J39" s="94" t="s">
        <v>0</v>
      </c>
    </row>
    <row r="40" spans="1:10" ht="25.5" hidden="1" customHeight="1" x14ac:dyDescent="0.25">
      <c r="A40" s="84">
        <v>1</v>
      </c>
      <c r="B40" s="95" t="s">
        <v>43</v>
      </c>
      <c r="C40" s="278"/>
      <c r="D40" s="278"/>
      <c r="E40" s="278"/>
      <c r="F40" s="96" t="e">
        <f>'14.9. SIL HBP17_11 Pol'!AE131+'14.9.- UT 5 Pol'!AE47+'14.9.- ZTI 4 Pol'!AE186+#REF!+'14.9.-SLP HBP17_11 P1'!AE192+#REF!+'SO 02-2 VZT 3 Pol'!AE85</f>
        <v>#REF!</v>
      </c>
      <c r="G40" s="97" t="e">
        <f>'14.9. SIL HBP17_11 Pol'!AF131+'14.9.- UT 5 Pol'!AF47+'14.9.- ZTI 4 Pol'!AF186+#REF!+'14.9.-SLP HBP17_11 P1'!AF192+#REF!+'SO 02-2 VZT 3 Pol'!AF85</f>
        <v>#REF!</v>
      </c>
      <c r="H40" s="98"/>
      <c r="I40" s="99" t="e">
        <f>F40+G40+H40</f>
        <v>#REF!</v>
      </c>
      <c r="J40" s="100" t="str">
        <f>IF(CenaCelkemVypocet=0,"",I40/CenaCelkemVypocet*100)</f>
        <v/>
      </c>
    </row>
    <row r="41" spans="1:10" ht="25.5" customHeight="1" x14ac:dyDescent="0.25">
      <c r="A41" s="84">
        <v>2</v>
      </c>
      <c r="B41" s="101"/>
      <c r="C41" s="277" t="s">
        <v>44</v>
      </c>
      <c r="D41" s="277"/>
      <c r="E41" s="277"/>
      <c r="F41" s="102"/>
      <c r="G41" s="103"/>
      <c r="H41" s="103"/>
      <c r="I41" s="104"/>
      <c r="J41" s="105"/>
    </row>
    <row r="42" spans="1:10" ht="25.5" customHeight="1" x14ac:dyDescent="0.25">
      <c r="A42" s="84">
        <v>2</v>
      </c>
      <c r="B42" s="101" t="s">
        <v>45</v>
      </c>
      <c r="C42" s="277" t="s">
        <v>46</v>
      </c>
      <c r="D42" s="277"/>
      <c r="E42" s="277"/>
      <c r="F42" s="102">
        <f>'14.9. SIL HBP17_11 Pol'!AE131</f>
        <v>0</v>
      </c>
      <c r="G42" s="103">
        <f>'14.9. SIL HBP17_11 Pol'!AF131</f>
        <v>0</v>
      </c>
      <c r="H42" s="103"/>
      <c r="I42" s="104">
        <f t="shared" ref="I42:I53" si="1">F42+G42+H42</f>
        <v>0</v>
      </c>
      <c r="J42" s="105" t="str">
        <f t="shared" ref="J42:J53" si="2">IF(CenaCelkemVypocet=0,"",I42/CenaCelkemVypocet*100)</f>
        <v/>
      </c>
    </row>
    <row r="43" spans="1:10" ht="25.5" customHeight="1" x14ac:dyDescent="0.25">
      <c r="A43" s="84">
        <v>3</v>
      </c>
      <c r="B43" s="106" t="s">
        <v>41</v>
      </c>
      <c r="C43" s="278" t="s">
        <v>46</v>
      </c>
      <c r="D43" s="278"/>
      <c r="E43" s="278"/>
      <c r="F43" s="107">
        <f>'14.9. SIL HBP17_11 Pol'!AE131</f>
        <v>0</v>
      </c>
      <c r="G43" s="98">
        <f>'14.9. SIL HBP17_11 Pol'!AF131</f>
        <v>0</v>
      </c>
      <c r="H43" s="98"/>
      <c r="I43" s="99">
        <f t="shared" si="1"/>
        <v>0</v>
      </c>
      <c r="J43" s="100" t="str">
        <f t="shared" si="2"/>
        <v/>
      </c>
    </row>
    <row r="44" spans="1:10" ht="25.5" customHeight="1" x14ac:dyDescent="0.25">
      <c r="A44" s="84">
        <v>2</v>
      </c>
      <c r="B44" s="101" t="s">
        <v>47</v>
      </c>
      <c r="C44" s="277" t="s">
        <v>48</v>
      </c>
      <c r="D44" s="277"/>
      <c r="E44" s="277"/>
      <c r="F44" s="102">
        <f>'14.9.- UT 5 Pol'!AE47</f>
        <v>0</v>
      </c>
      <c r="G44" s="103">
        <f>'14.9.- UT 5 Pol'!AF47</f>
        <v>0</v>
      </c>
      <c r="H44" s="103"/>
      <c r="I44" s="104">
        <f t="shared" si="1"/>
        <v>0</v>
      </c>
      <c r="J44" s="105" t="str">
        <f t="shared" si="2"/>
        <v/>
      </c>
    </row>
    <row r="45" spans="1:10" ht="25.5" customHeight="1" x14ac:dyDescent="0.25">
      <c r="A45" s="84">
        <v>3</v>
      </c>
      <c r="B45" s="106" t="s">
        <v>49</v>
      </c>
      <c r="C45" s="278" t="s">
        <v>50</v>
      </c>
      <c r="D45" s="278"/>
      <c r="E45" s="278"/>
      <c r="F45" s="107">
        <f>'14.9.- UT 5 Pol'!AE47</f>
        <v>0</v>
      </c>
      <c r="G45" s="98">
        <f>'14.9.- UT 5 Pol'!AF47</f>
        <v>0</v>
      </c>
      <c r="H45" s="98"/>
      <c r="I45" s="99">
        <f t="shared" si="1"/>
        <v>0</v>
      </c>
      <c r="J45" s="100" t="str">
        <f t="shared" si="2"/>
        <v/>
      </c>
    </row>
    <row r="46" spans="1:10" ht="25.5" customHeight="1" x14ac:dyDescent="0.25">
      <c r="A46" s="84">
        <v>2</v>
      </c>
      <c r="B46" s="101" t="s">
        <v>51</v>
      </c>
      <c r="C46" s="277" t="s">
        <v>52</v>
      </c>
      <c r="D46" s="277"/>
      <c r="E46" s="277"/>
      <c r="F46" s="102">
        <f>'14.9.- ZTI 4 Pol'!AE186</f>
        <v>0</v>
      </c>
      <c r="G46" s="103">
        <f>'14.9.- ZTI 4 Pol'!AF186</f>
        <v>0</v>
      </c>
      <c r="H46" s="103"/>
      <c r="I46" s="104">
        <f t="shared" si="1"/>
        <v>0</v>
      </c>
      <c r="J46" s="105" t="str">
        <f t="shared" si="2"/>
        <v/>
      </c>
    </row>
    <row r="47" spans="1:10" ht="25.5" customHeight="1" x14ac:dyDescent="0.25">
      <c r="A47" s="84">
        <v>3</v>
      </c>
      <c r="B47" s="106" t="s">
        <v>53</v>
      </c>
      <c r="C47" s="278" t="s">
        <v>54</v>
      </c>
      <c r="D47" s="278"/>
      <c r="E47" s="278"/>
      <c r="F47" s="107">
        <f>'14.9.- ZTI 4 Pol'!AE186</f>
        <v>0</v>
      </c>
      <c r="G47" s="98">
        <f>'14.9.- ZTI 4 Pol'!AF186</f>
        <v>0</v>
      </c>
      <c r="H47" s="98"/>
      <c r="I47" s="99">
        <f t="shared" si="1"/>
        <v>0</v>
      </c>
      <c r="J47" s="100" t="str">
        <f t="shared" si="2"/>
        <v/>
      </c>
    </row>
    <row r="48" spans="1:10" ht="25.5" customHeight="1" x14ac:dyDescent="0.25">
      <c r="A48" s="84">
        <v>2</v>
      </c>
      <c r="B48" s="101" t="s">
        <v>55</v>
      </c>
      <c r="C48" s="277" t="s">
        <v>56</v>
      </c>
      <c r="D48" s="277"/>
      <c r="E48" s="277"/>
      <c r="F48" s="102">
        <f>F49</f>
        <v>0</v>
      </c>
      <c r="G48" s="103">
        <f>G49</f>
        <v>0</v>
      </c>
      <c r="H48" s="103"/>
      <c r="I48" s="104">
        <f t="shared" si="1"/>
        <v>0</v>
      </c>
      <c r="J48" s="105" t="str">
        <f t="shared" si="2"/>
        <v/>
      </c>
    </row>
    <row r="49" spans="1:10" ht="25.5" customHeight="1" x14ac:dyDescent="0.25">
      <c r="A49" s="84">
        <v>3</v>
      </c>
      <c r="B49" s="106" t="s">
        <v>41</v>
      </c>
      <c r="C49" s="278" t="s">
        <v>56</v>
      </c>
      <c r="D49" s="278"/>
      <c r="E49" s="278"/>
      <c r="F49" s="107"/>
      <c r="G49" s="98">
        <f>'14.9.-SLP HBP17_11 P1'!G192</f>
        <v>0</v>
      </c>
      <c r="H49" s="98"/>
      <c r="I49" s="99">
        <f t="shared" si="1"/>
        <v>0</v>
      </c>
      <c r="J49" s="100" t="str">
        <f t="shared" si="2"/>
        <v/>
      </c>
    </row>
    <row r="50" spans="1:10" ht="25.5" customHeight="1" x14ac:dyDescent="0.25">
      <c r="A50" s="84">
        <v>2</v>
      </c>
      <c r="B50" s="101" t="s">
        <v>57</v>
      </c>
      <c r="C50" s="277" t="s">
        <v>58</v>
      </c>
      <c r="D50" s="277"/>
      <c r="E50" s="277"/>
      <c r="F50" s="102">
        <f>F51</f>
        <v>0</v>
      </c>
      <c r="G50" s="103">
        <f>G51</f>
        <v>0</v>
      </c>
      <c r="H50" s="103"/>
      <c r="I50" s="104">
        <f t="shared" si="1"/>
        <v>0</v>
      </c>
      <c r="J50" s="105" t="str">
        <f t="shared" si="2"/>
        <v/>
      </c>
    </row>
    <row r="51" spans="1:10" ht="25.5" customHeight="1" x14ac:dyDescent="0.25">
      <c r="A51" s="84">
        <v>3</v>
      </c>
      <c r="B51" s="106" t="s">
        <v>41</v>
      </c>
      <c r="C51" s="278" t="s">
        <v>59</v>
      </c>
      <c r="D51" s="278"/>
      <c r="E51" s="278"/>
      <c r="F51" s="107"/>
      <c r="G51" s="98">
        <f>'SO 02-2 HBP17_11 Pol'!G679</f>
        <v>0</v>
      </c>
      <c r="H51" s="98"/>
      <c r="I51" s="99">
        <f t="shared" si="1"/>
        <v>0</v>
      </c>
      <c r="J51" s="100" t="str">
        <f t="shared" si="2"/>
        <v/>
      </c>
    </row>
    <row r="52" spans="1:10" ht="25.5" customHeight="1" x14ac:dyDescent="0.25">
      <c r="A52" s="84">
        <v>2</v>
      </c>
      <c r="B52" s="101" t="s">
        <v>60</v>
      </c>
      <c r="C52" s="277" t="s">
        <v>61</v>
      </c>
      <c r="D52" s="277"/>
      <c r="E52" s="277"/>
      <c r="F52" s="102">
        <f>'SO 02-2 VZT 3 Pol'!AE85</f>
        <v>0</v>
      </c>
      <c r="G52" s="103">
        <f>'SO 02-2 VZT 3 Pol'!AF85</f>
        <v>0</v>
      </c>
      <c r="H52" s="103"/>
      <c r="I52" s="104">
        <f t="shared" si="1"/>
        <v>0</v>
      </c>
      <c r="J52" s="105" t="str">
        <f t="shared" si="2"/>
        <v/>
      </c>
    </row>
    <row r="53" spans="1:10" ht="25.5" customHeight="1" x14ac:dyDescent="0.25">
      <c r="A53" s="84">
        <v>3</v>
      </c>
      <c r="B53" s="106" t="s">
        <v>62</v>
      </c>
      <c r="C53" s="278" t="s">
        <v>63</v>
      </c>
      <c r="D53" s="278"/>
      <c r="E53" s="278"/>
      <c r="F53" s="107">
        <f>'SO 02-2 VZT 3 Pol'!AE85</f>
        <v>0</v>
      </c>
      <c r="G53" s="98">
        <f>'SO 02-2 VZT 3 Pol'!AF85</f>
        <v>0</v>
      </c>
      <c r="H53" s="98"/>
      <c r="I53" s="99">
        <f t="shared" si="1"/>
        <v>0</v>
      </c>
      <c r="J53" s="100" t="str">
        <f t="shared" si="2"/>
        <v/>
      </c>
    </row>
    <row r="54" spans="1:10" ht="25.5" customHeight="1" x14ac:dyDescent="0.25">
      <c r="A54" s="84"/>
      <c r="B54" s="275" t="s">
        <v>64</v>
      </c>
      <c r="C54" s="276"/>
      <c r="D54" s="276"/>
      <c r="E54" s="276"/>
      <c r="F54" s="108" t="e">
        <f>SUMIF(A40:A53,"=1",F40:F53)</f>
        <v>#REF!</v>
      </c>
      <c r="G54" s="109" t="e">
        <f>SUMIF(A40:A53,"=1",G40:G53)</f>
        <v>#REF!</v>
      </c>
      <c r="H54" s="109">
        <f>SUMIF(A40:A53,"=1",H40:H53)</f>
        <v>0</v>
      </c>
      <c r="I54" s="110">
        <f>I42+I44+I46+I48+I50+I52</f>
        <v>0</v>
      </c>
      <c r="J54" s="111"/>
    </row>
    <row r="56" spans="1:10" x14ac:dyDescent="0.25">
      <c r="A56" t="s">
        <v>66</v>
      </c>
      <c r="B56" t="s">
        <v>67</v>
      </c>
    </row>
    <row r="57" spans="1:10" x14ac:dyDescent="0.25">
      <c r="A57" t="s">
        <v>68</v>
      </c>
      <c r="B57" t="s">
        <v>69</v>
      </c>
    </row>
    <row r="58" spans="1:10" x14ac:dyDescent="0.25">
      <c r="A58" t="s">
        <v>70</v>
      </c>
      <c r="B58" t="s">
        <v>71</v>
      </c>
    </row>
    <row r="59" spans="1:10" x14ac:dyDescent="0.25">
      <c r="A59" t="s">
        <v>68</v>
      </c>
      <c r="B59" t="s">
        <v>72</v>
      </c>
    </row>
    <row r="60" spans="1:10" x14ac:dyDescent="0.25">
      <c r="A60" t="s">
        <v>70</v>
      </c>
      <c r="B60" t="s">
        <v>73</v>
      </c>
    </row>
    <row r="61" spans="1:10" x14ac:dyDescent="0.25">
      <c r="A61" t="s">
        <v>68</v>
      </c>
      <c r="B61" t="s">
        <v>74</v>
      </c>
    </row>
    <row r="62" spans="1:10" x14ac:dyDescent="0.25">
      <c r="A62" t="s">
        <v>70</v>
      </c>
      <c r="B62" t="s">
        <v>75</v>
      </c>
    </row>
    <row r="63" spans="1:10" x14ac:dyDescent="0.25">
      <c r="A63" t="s">
        <v>68</v>
      </c>
      <c r="B63" t="s">
        <v>76</v>
      </c>
    </row>
    <row r="64" spans="1:10" x14ac:dyDescent="0.25">
      <c r="A64" t="s">
        <v>70</v>
      </c>
      <c r="B64" t="s">
        <v>77</v>
      </c>
    </row>
    <row r="65" spans="1:10" x14ac:dyDescent="0.25">
      <c r="A65" t="s">
        <v>70</v>
      </c>
      <c r="B65" t="s">
        <v>77</v>
      </c>
    </row>
    <row r="66" spans="1:10" x14ac:dyDescent="0.25">
      <c r="A66" t="s">
        <v>68</v>
      </c>
      <c r="B66" t="s">
        <v>78</v>
      </c>
    </row>
    <row r="67" spans="1:10" x14ac:dyDescent="0.25">
      <c r="A67" t="s">
        <v>70</v>
      </c>
      <c r="B67" t="s">
        <v>79</v>
      </c>
    </row>
    <row r="68" spans="1:10" x14ac:dyDescent="0.25">
      <c r="A68" t="s">
        <v>68</v>
      </c>
      <c r="B68" t="s">
        <v>80</v>
      </c>
    </row>
    <row r="69" spans="1:10" x14ac:dyDescent="0.25">
      <c r="A69" t="s">
        <v>70</v>
      </c>
      <c r="B69" t="s">
        <v>81</v>
      </c>
    </row>
    <row r="72" spans="1:10" ht="15.55" x14ac:dyDescent="0.3">
      <c r="B72" s="120" t="s">
        <v>82</v>
      </c>
    </row>
    <row r="74" spans="1:10" ht="25.5" customHeight="1" x14ac:dyDescent="0.25">
      <c r="A74" s="122"/>
      <c r="B74" s="125" t="s">
        <v>16</v>
      </c>
      <c r="C74" s="125" t="s">
        <v>4</v>
      </c>
      <c r="D74" s="126"/>
      <c r="E74" s="126"/>
      <c r="F74" s="127" t="s">
        <v>83</v>
      </c>
      <c r="G74" s="127"/>
      <c r="H74" s="127"/>
      <c r="I74" s="127" t="s">
        <v>27</v>
      </c>
      <c r="J74" s="127" t="s">
        <v>0</v>
      </c>
    </row>
    <row r="75" spans="1:10" ht="36.75" customHeight="1" x14ac:dyDescent="0.25">
      <c r="A75" s="123"/>
      <c r="B75" s="128" t="s">
        <v>119</v>
      </c>
      <c r="C75" s="273" t="s">
        <v>120</v>
      </c>
      <c r="D75" s="274"/>
      <c r="E75" s="274"/>
      <c r="F75" s="137" t="s">
        <v>22</v>
      </c>
      <c r="G75" s="129"/>
      <c r="H75" s="129"/>
      <c r="I75" s="129">
        <f>'SO 02-2 HBP17_11 Pol'!G8</f>
        <v>0</v>
      </c>
      <c r="J75" s="134" t="str">
        <f>IF(I114=0,"",I75/I114*100)</f>
        <v/>
      </c>
    </row>
    <row r="76" spans="1:10" ht="36.75" customHeight="1" x14ac:dyDescent="0.25">
      <c r="A76" s="123"/>
      <c r="B76" s="128" t="s">
        <v>121</v>
      </c>
      <c r="C76" s="273" t="s">
        <v>122</v>
      </c>
      <c r="D76" s="274"/>
      <c r="E76" s="274"/>
      <c r="F76" s="137" t="s">
        <v>22</v>
      </c>
      <c r="G76" s="129"/>
      <c r="H76" s="129"/>
      <c r="I76" s="129">
        <f>'SO 02-2 HBP17_11 Pol'!G30</f>
        <v>0</v>
      </c>
      <c r="J76" s="134" t="str">
        <f>IF(I114=0,"",I76/I114*100)</f>
        <v/>
      </c>
    </row>
    <row r="77" spans="1:10" ht="36.75" customHeight="1" x14ac:dyDescent="0.25">
      <c r="A77" s="123"/>
      <c r="B77" s="128" t="s">
        <v>62</v>
      </c>
      <c r="C77" s="273" t="s">
        <v>123</v>
      </c>
      <c r="D77" s="274"/>
      <c r="E77" s="274"/>
      <c r="F77" s="137" t="s">
        <v>22</v>
      </c>
      <c r="G77" s="129"/>
      <c r="H77" s="129"/>
      <c r="I77" s="129">
        <f>'SO 02-2 HBP17_11 Pol'!G52</f>
        <v>0</v>
      </c>
      <c r="J77" s="134" t="str">
        <f>IF(I114=0,"",I77/I114*100)</f>
        <v/>
      </c>
    </row>
    <row r="78" spans="1:10" ht="36.75" customHeight="1" x14ac:dyDescent="0.25">
      <c r="A78" s="123"/>
      <c r="B78" s="128" t="s">
        <v>53</v>
      </c>
      <c r="C78" s="273" t="s">
        <v>126</v>
      </c>
      <c r="D78" s="274"/>
      <c r="E78" s="274"/>
      <c r="F78" s="137" t="s">
        <v>22</v>
      </c>
      <c r="G78" s="129"/>
      <c r="H78" s="129"/>
      <c r="I78" s="129">
        <f>'SO 02-2 HBP17_11 Pol'!G128</f>
        <v>0</v>
      </c>
      <c r="J78" s="134" t="str">
        <f>IF(I114=0,"",I78/I114*100)</f>
        <v/>
      </c>
    </row>
    <row r="79" spans="1:10" ht="36.75" customHeight="1" x14ac:dyDescent="0.25">
      <c r="A79" s="123"/>
      <c r="B79" s="128" t="s">
        <v>127</v>
      </c>
      <c r="C79" s="273" t="s">
        <v>128</v>
      </c>
      <c r="D79" s="274"/>
      <c r="E79" s="274"/>
      <c r="F79" s="137" t="s">
        <v>22</v>
      </c>
      <c r="G79" s="129"/>
      <c r="H79" s="129"/>
      <c r="I79" s="129">
        <f>'SO 02-2 HBP17_11 Pol'!G181</f>
        <v>0</v>
      </c>
      <c r="J79" s="134" t="str">
        <f>IF(I114=0,"",I79/I114*100)</f>
        <v/>
      </c>
    </row>
    <row r="80" spans="1:10" ht="36.75" customHeight="1" x14ac:dyDescent="0.25">
      <c r="A80" s="123"/>
      <c r="B80" s="128" t="s">
        <v>129</v>
      </c>
      <c r="C80" s="273" t="s">
        <v>130</v>
      </c>
      <c r="D80" s="274"/>
      <c r="E80" s="274"/>
      <c r="F80" s="137" t="s">
        <v>22</v>
      </c>
      <c r="G80" s="129"/>
      <c r="H80" s="129"/>
      <c r="I80" s="129">
        <f>'SO 02-2 HBP17_11 Pol'!G189</f>
        <v>0</v>
      </c>
      <c r="J80" s="134" t="str">
        <f>IF(I114=0,"",I80/I114*100)</f>
        <v/>
      </c>
    </row>
    <row r="81" spans="1:10" ht="36.75" customHeight="1" x14ac:dyDescent="0.25">
      <c r="A81" s="123"/>
      <c r="B81" s="128" t="s">
        <v>131</v>
      </c>
      <c r="C81" s="273" t="s">
        <v>132</v>
      </c>
      <c r="D81" s="274"/>
      <c r="E81" s="274"/>
      <c r="F81" s="137" t="s">
        <v>22</v>
      </c>
      <c r="G81" s="129"/>
      <c r="H81" s="129"/>
      <c r="I81" s="129">
        <f>'SO 02-2 HBP17_11 Pol'!G232</f>
        <v>0</v>
      </c>
      <c r="J81" s="134" t="str">
        <f>IF(I114=0,"",I81/I114*100)</f>
        <v/>
      </c>
    </row>
    <row r="82" spans="1:10" ht="36.75" customHeight="1" x14ac:dyDescent="0.25">
      <c r="A82" s="123"/>
      <c r="B82" s="128" t="s">
        <v>133</v>
      </c>
      <c r="C82" s="273" t="s">
        <v>134</v>
      </c>
      <c r="D82" s="274"/>
      <c r="E82" s="274"/>
      <c r="F82" s="137" t="s">
        <v>22</v>
      </c>
      <c r="G82" s="129"/>
      <c r="H82" s="129"/>
      <c r="I82" s="129">
        <f>'SO 02-2 HBP17_11 Pol'!G315</f>
        <v>0</v>
      </c>
      <c r="J82" s="134" t="str">
        <f>IF(I114=0,"",I82/I114*100)</f>
        <v/>
      </c>
    </row>
    <row r="83" spans="1:10" ht="36.75" customHeight="1" x14ac:dyDescent="0.25">
      <c r="A83" s="123"/>
      <c r="B83" s="128" t="s">
        <v>135</v>
      </c>
      <c r="C83" s="273" t="s">
        <v>136</v>
      </c>
      <c r="D83" s="274"/>
      <c r="E83" s="274"/>
      <c r="F83" s="137" t="s">
        <v>22</v>
      </c>
      <c r="G83" s="129"/>
      <c r="H83" s="129"/>
      <c r="I83" s="129">
        <f>'SO 02-2 HBP17_11 Pol'!G328</f>
        <v>0</v>
      </c>
      <c r="J83" s="134" t="str">
        <f>IF(I114=0,"",I83/I114*100)</f>
        <v/>
      </c>
    </row>
    <row r="84" spans="1:10" ht="36.75" customHeight="1" x14ac:dyDescent="0.25">
      <c r="A84" s="123"/>
      <c r="B84" s="128" t="s">
        <v>137</v>
      </c>
      <c r="C84" s="273" t="s">
        <v>138</v>
      </c>
      <c r="D84" s="274"/>
      <c r="E84" s="274"/>
      <c r="F84" s="137" t="s">
        <v>22</v>
      </c>
      <c r="G84" s="129"/>
      <c r="H84" s="129"/>
      <c r="I84" s="129">
        <f>'SO 02-2 HBP17_11 Pol'!G332</f>
        <v>0</v>
      </c>
      <c r="J84" s="134" t="str">
        <f>IF(I114=0,"",I84/I114*100)</f>
        <v/>
      </c>
    </row>
    <row r="85" spans="1:10" ht="36.75" customHeight="1" x14ac:dyDescent="0.25">
      <c r="A85" s="123"/>
      <c r="B85" s="128" t="s">
        <v>139</v>
      </c>
      <c r="C85" s="273" t="s">
        <v>140</v>
      </c>
      <c r="D85" s="274"/>
      <c r="E85" s="274"/>
      <c r="F85" s="137" t="s">
        <v>22</v>
      </c>
      <c r="G85" s="129"/>
      <c r="H85" s="129"/>
      <c r="I85" s="129">
        <f>'SO 02-2 HBP17_11 Pol'!G337</f>
        <v>0</v>
      </c>
      <c r="J85" s="134" t="str">
        <f>IF(I114=0,"",I85/I114*100)</f>
        <v/>
      </c>
    </row>
    <row r="86" spans="1:10" ht="36.75" customHeight="1" x14ac:dyDescent="0.25">
      <c r="A86" s="123"/>
      <c r="B86" s="128" t="s">
        <v>141</v>
      </c>
      <c r="C86" s="273" t="s">
        <v>142</v>
      </c>
      <c r="D86" s="274"/>
      <c r="E86" s="274"/>
      <c r="F86" s="137" t="s">
        <v>22</v>
      </c>
      <c r="G86" s="129"/>
      <c r="H86" s="129"/>
      <c r="I86" s="129">
        <f>'SO 02-2 HBP17_11 Pol'!G362</f>
        <v>0</v>
      </c>
      <c r="J86" s="134" t="str">
        <f>IF(I114=0,"",I86/I114*100)</f>
        <v/>
      </c>
    </row>
    <row r="87" spans="1:10" ht="36.75" customHeight="1" x14ac:dyDescent="0.25">
      <c r="A87" s="123"/>
      <c r="B87" s="128" t="s">
        <v>143</v>
      </c>
      <c r="C87" s="273" t="s">
        <v>144</v>
      </c>
      <c r="D87" s="274"/>
      <c r="E87" s="274"/>
      <c r="F87" s="137" t="s">
        <v>22</v>
      </c>
      <c r="G87" s="129"/>
      <c r="H87" s="129"/>
      <c r="I87" s="129">
        <f>'SO 02-2 HBP17_11 Pol'!G373</f>
        <v>0</v>
      </c>
      <c r="J87" s="134" t="str">
        <f>IF(I114=0,"",I87/I114*100)</f>
        <v/>
      </c>
    </row>
    <row r="88" spans="1:10" ht="36.75" customHeight="1" x14ac:dyDescent="0.25">
      <c r="A88" s="123"/>
      <c r="B88" s="128" t="s">
        <v>145</v>
      </c>
      <c r="C88" s="273" t="s">
        <v>147</v>
      </c>
      <c r="D88" s="274"/>
      <c r="E88" s="274"/>
      <c r="F88" s="137" t="s">
        <v>22</v>
      </c>
      <c r="G88" s="129"/>
      <c r="H88" s="129"/>
      <c r="I88" s="129">
        <f>'SO 02-2 HBP17_11 Pol'!G411</f>
        <v>0</v>
      </c>
      <c r="J88" s="134" t="str">
        <f>IF(I114=0,"",I88/I114*100)</f>
        <v/>
      </c>
    </row>
    <row r="89" spans="1:10" ht="36.75" customHeight="1" x14ac:dyDescent="0.25">
      <c r="A89" s="123"/>
      <c r="B89" s="128" t="s">
        <v>148</v>
      </c>
      <c r="C89" s="273" t="s">
        <v>149</v>
      </c>
      <c r="D89" s="274"/>
      <c r="E89" s="274"/>
      <c r="F89" s="137" t="s">
        <v>22</v>
      </c>
      <c r="G89" s="129"/>
      <c r="H89" s="129"/>
      <c r="I89" s="129">
        <f>'SO 02-2 HBP17_11 Pol'!G413</f>
        <v>0</v>
      </c>
      <c r="J89" s="134" t="str">
        <f>IF(I114=0,"",I89/I114*100)</f>
        <v/>
      </c>
    </row>
    <row r="90" spans="1:10" ht="36.75" customHeight="1" x14ac:dyDescent="0.25">
      <c r="A90" s="123"/>
      <c r="B90" s="128" t="s">
        <v>150</v>
      </c>
      <c r="C90" s="273" t="s">
        <v>151</v>
      </c>
      <c r="D90" s="274"/>
      <c r="E90" s="274"/>
      <c r="F90" s="137" t="s">
        <v>23</v>
      </c>
      <c r="G90" s="129"/>
      <c r="H90" s="129"/>
      <c r="I90" s="129">
        <f>'SO 02-2 HBP17_11 Pol'!G416</f>
        <v>0</v>
      </c>
      <c r="J90" s="134" t="str">
        <f>IF(I114=0,"",I90/I114*100)</f>
        <v/>
      </c>
    </row>
    <row r="91" spans="1:10" ht="36.75" customHeight="1" x14ac:dyDescent="0.25">
      <c r="A91" s="123"/>
      <c r="B91" s="128" t="s">
        <v>152</v>
      </c>
      <c r="C91" s="273" t="s">
        <v>153</v>
      </c>
      <c r="D91" s="274"/>
      <c r="E91" s="274"/>
      <c r="F91" s="137" t="s">
        <v>23</v>
      </c>
      <c r="G91" s="129"/>
      <c r="H91" s="129"/>
      <c r="I91" s="129">
        <f>'SO 02-2 HBP17_11 Pol'!G427</f>
        <v>0</v>
      </c>
      <c r="J91" s="134" t="str">
        <f>IF(I114=0,"",I91/I114*100)</f>
        <v/>
      </c>
    </row>
    <row r="92" spans="1:10" ht="36.75" customHeight="1" x14ac:dyDescent="0.25">
      <c r="A92" s="123"/>
      <c r="B92" s="128" t="s">
        <v>154</v>
      </c>
      <c r="C92" s="273" t="s">
        <v>155</v>
      </c>
      <c r="D92" s="274"/>
      <c r="E92" s="274"/>
      <c r="F92" s="137" t="s">
        <v>23</v>
      </c>
      <c r="G92" s="129"/>
      <c r="H92" s="129"/>
      <c r="I92" s="129">
        <f>'SO 02-2 HBP17_11 Pol'!G432</f>
        <v>0</v>
      </c>
      <c r="J92" s="134" t="str">
        <f>IF(I114=0,"",I92/I114*100)</f>
        <v/>
      </c>
    </row>
    <row r="93" spans="1:10" ht="36.75" customHeight="1" x14ac:dyDescent="0.25">
      <c r="A93" s="123"/>
      <c r="B93" s="128" t="s">
        <v>156</v>
      </c>
      <c r="C93" s="273" t="s">
        <v>157</v>
      </c>
      <c r="D93" s="274"/>
      <c r="E93" s="274"/>
      <c r="F93" s="137" t="s">
        <v>23</v>
      </c>
      <c r="G93" s="129"/>
      <c r="H93" s="129"/>
      <c r="I93" s="129">
        <f>'14.9.- ZTI 4 Pol'!G186</f>
        <v>0</v>
      </c>
      <c r="J93" s="134" t="str">
        <f>IF(I114=0,"",I93/I114*100)</f>
        <v/>
      </c>
    </row>
    <row r="94" spans="1:10" ht="36.75" customHeight="1" x14ac:dyDescent="0.25">
      <c r="A94" s="123"/>
      <c r="B94" s="128" t="s">
        <v>166</v>
      </c>
      <c r="C94" s="273" t="s">
        <v>167</v>
      </c>
      <c r="D94" s="274"/>
      <c r="E94" s="274"/>
      <c r="F94" s="137" t="s">
        <v>23</v>
      </c>
      <c r="G94" s="129"/>
      <c r="H94" s="129"/>
      <c r="I94" s="129">
        <f>'14.9.- UT 5 Pol'!G47</f>
        <v>0</v>
      </c>
      <c r="J94" s="134" t="str">
        <f>IF(I114=0,"",I94/I114*100)</f>
        <v/>
      </c>
    </row>
    <row r="95" spans="1:10" ht="36.75" customHeight="1" x14ac:dyDescent="0.25">
      <c r="A95" s="123"/>
      <c r="B95" s="128" t="s">
        <v>174</v>
      </c>
      <c r="C95" s="273" t="s">
        <v>175</v>
      </c>
      <c r="D95" s="274"/>
      <c r="E95" s="274"/>
      <c r="F95" s="137" t="s">
        <v>23</v>
      </c>
      <c r="G95" s="129"/>
      <c r="H95" s="129"/>
      <c r="I95" s="129">
        <f>'SO 02-2 HBP17_11 Pol'!G481</f>
        <v>0</v>
      </c>
      <c r="J95" s="134" t="str">
        <f>IF(I114=0,"",I95/I114*100)</f>
        <v/>
      </c>
    </row>
    <row r="96" spans="1:10" ht="36.75" customHeight="1" x14ac:dyDescent="0.25">
      <c r="A96" s="123"/>
      <c r="B96" s="128" t="s">
        <v>176</v>
      </c>
      <c r="C96" s="273" t="s">
        <v>177</v>
      </c>
      <c r="D96" s="274"/>
      <c r="E96" s="274"/>
      <c r="F96" s="137" t="s">
        <v>23</v>
      </c>
      <c r="G96" s="129"/>
      <c r="H96" s="129"/>
      <c r="I96" s="129">
        <f>'SO 02-2 HBP17_11 Pol'!G517</f>
        <v>0</v>
      </c>
      <c r="J96" s="134" t="str">
        <f>IF(I114=0,"",I96/I114*100)</f>
        <v/>
      </c>
    </row>
    <row r="97" spans="1:10" ht="36.75" customHeight="1" x14ac:dyDescent="0.25">
      <c r="A97" s="123"/>
      <c r="B97" s="128" t="s">
        <v>178</v>
      </c>
      <c r="C97" s="273" t="s">
        <v>179</v>
      </c>
      <c r="D97" s="274"/>
      <c r="E97" s="274"/>
      <c r="F97" s="137" t="s">
        <v>23</v>
      </c>
      <c r="G97" s="129"/>
      <c r="H97" s="129"/>
      <c r="I97" s="129">
        <f>'SO 02-2 HBP17_11 Pol'!G521</f>
        <v>0</v>
      </c>
      <c r="J97" s="134" t="str">
        <f>IF(I114=0,"",I97/I114*100)</f>
        <v/>
      </c>
    </row>
    <row r="98" spans="1:10" ht="36.75" customHeight="1" x14ac:dyDescent="0.25">
      <c r="A98" s="123"/>
      <c r="B98" s="128" t="s">
        <v>180</v>
      </c>
      <c r="C98" s="273" t="s">
        <v>181</v>
      </c>
      <c r="D98" s="274"/>
      <c r="E98" s="274"/>
      <c r="F98" s="137" t="s">
        <v>23</v>
      </c>
      <c r="G98" s="129"/>
      <c r="H98" s="129"/>
      <c r="I98" s="129">
        <f>'SO 02-2 HBP17_11 Pol'!G553</f>
        <v>0</v>
      </c>
      <c r="J98" s="134" t="str">
        <f>IF(I114=0,"",I98/I114*100)</f>
        <v/>
      </c>
    </row>
    <row r="99" spans="1:10" ht="36.75" customHeight="1" x14ac:dyDescent="0.25">
      <c r="A99" s="123"/>
      <c r="B99" s="128" t="s">
        <v>182</v>
      </c>
      <c r="C99" s="273" t="s">
        <v>183</v>
      </c>
      <c r="D99" s="274"/>
      <c r="E99" s="274"/>
      <c r="F99" s="137" t="s">
        <v>23</v>
      </c>
      <c r="G99" s="129"/>
      <c r="H99" s="129"/>
      <c r="I99" s="129">
        <f>'SO 02-2 HBP17_11 Pol'!G556</f>
        <v>0</v>
      </c>
      <c r="J99" s="134" t="str">
        <f>IF(I114=0,"",I99/I114*100)</f>
        <v/>
      </c>
    </row>
    <row r="100" spans="1:10" ht="36.75" customHeight="1" x14ac:dyDescent="0.25">
      <c r="A100" s="123"/>
      <c r="B100" s="128" t="s">
        <v>184</v>
      </c>
      <c r="C100" s="273" t="s">
        <v>185</v>
      </c>
      <c r="D100" s="274"/>
      <c r="E100" s="274"/>
      <c r="F100" s="137" t="s">
        <v>23</v>
      </c>
      <c r="G100" s="129"/>
      <c r="H100" s="129"/>
      <c r="I100" s="129">
        <f>'SO 02-2 HBP17_11 Pol'!G575</f>
        <v>0</v>
      </c>
      <c r="J100" s="134" t="str">
        <f>IF(I114=0,"",I100/I114*100)</f>
        <v/>
      </c>
    </row>
    <row r="101" spans="1:10" ht="36.75" customHeight="1" x14ac:dyDescent="0.25">
      <c r="A101" s="123"/>
      <c r="B101" s="128" t="s">
        <v>186</v>
      </c>
      <c r="C101" s="273" t="s">
        <v>187</v>
      </c>
      <c r="D101" s="274"/>
      <c r="E101" s="274"/>
      <c r="F101" s="137" t="s">
        <v>23</v>
      </c>
      <c r="G101" s="129"/>
      <c r="H101" s="129"/>
      <c r="I101" s="129">
        <f>'SO 02-2 HBP17_11 Pol'!G582</f>
        <v>0</v>
      </c>
      <c r="J101" s="134" t="str">
        <f>IF(I114=0,"",I101/I114*100)</f>
        <v/>
      </c>
    </row>
    <row r="102" spans="1:10" ht="36.75" customHeight="1" x14ac:dyDescent="0.25">
      <c r="A102" s="123"/>
      <c r="B102" s="128" t="s">
        <v>188</v>
      </c>
      <c r="C102" s="273" t="s">
        <v>189</v>
      </c>
      <c r="D102" s="274"/>
      <c r="E102" s="274"/>
      <c r="F102" s="137" t="s">
        <v>23</v>
      </c>
      <c r="G102" s="129"/>
      <c r="H102" s="129"/>
      <c r="I102" s="129">
        <f>'SO 02-2 HBP17_11 Pol'!G609</f>
        <v>0</v>
      </c>
      <c r="J102" s="134" t="str">
        <f>IF(I114=0,"",I102/I114*100)</f>
        <v/>
      </c>
    </row>
    <row r="103" spans="1:10" ht="36.75" customHeight="1" x14ac:dyDescent="0.25">
      <c r="A103" s="123"/>
      <c r="B103" s="128" t="s">
        <v>190</v>
      </c>
      <c r="C103" s="273" t="s">
        <v>191</v>
      </c>
      <c r="D103" s="274"/>
      <c r="E103" s="274"/>
      <c r="F103" s="137" t="s">
        <v>23</v>
      </c>
      <c r="G103" s="129"/>
      <c r="H103" s="129"/>
      <c r="I103" s="129">
        <f>'SO 02-2 HBP17_11 Pol'!G612</f>
        <v>0</v>
      </c>
      <c r="J103" s="134" t="str">
        <f>IF(I114=0,"",I103/I114*100)</f>
        <v/>
      </c>
    </row>
    <row r="104" spans="1:10" ht="36.75" customHeight="1" x14ac:dyDescent="0.25">
      <c r="A104" s="123"/>
      <c r="B104" s="128" t="s">
        <v>192</v>
      </c>
      <c r="C104" s="273" t="s">
        <v>193</v>
      </c>
      <c r="D104" s="274"/>
      <c r="E104" s="274"/>
      <c r="F104" s="137" t="s">
        <v>23</v>
      </c>
      <c r="G104" s="129"/>
      <c r="H104" s="129"/>
      <c r="I104" s="129">
        <f>'SO 02-2 HBP17_11 Pol'!G615</f>
        <v>0</v>
      </c>
      <c r="J104" s="134" t="str">
        <f>IF(I114=0,"",I104/I114*100)</f>
        <v/>
      </c>
    </row>
    <row r="105" spans="1:10" ht="36.75" customHeight="1" x14ac:dyDescent="0.25">
      <c r="A105" s="123"/>
      <c r="B105" s="128" t="s">
        <v>194</v>
      </c>
      <c r="C105" s="273" t="s">
        <v>195</v>
      </c>
      <c r="D105" s="274"/>
      <c r="E105" s="274"/>
      <c r="F105" s="137" t="s">
        <v>23</v>
      </c>
      <c r="G105" s="129"/>
      <c r="H105" s="129"/>
      <c r="I105" s="129">
        <f>'SO 02-2 HBP17_11 Pol'!G629</f>
        <v>0</v>
      </c>
      <c r="J105" s="134" t="str">
        <f>IF(I114=0,"",I105/I114*100)</f>
        <v/>
      </c>
    </row>
    <row r="106" spans="1:10" ht="36.75" customHeight="1" x14ac:dyDescent="0.25">
      <c r="A106" s="123"/>
      <c r="B106" s="128" t="s">
        <v>196</v>
      </c>
      <c r="C106" s="273" t="s">
        <v>197</v>
      </c>
      <c r="D106" s="274"/>
      <c r="E106" s="274"/>
      <c r="F106" s="137" t="s">
        <v>23</v>
      </c>
      <c r="G106" s="129"/>
      <c r="H106" s="129"/>
      <c r="I106" s="129">
        <f>'SO 02-2 HBP17_11 Pol'!G638</f>
        <v>0</v>
      </c>
      <c r="J106" s="134" t="str">
        <f>IF(I114=0,"",I106/I114*100)</f>
        <v/>
      </c>
    </row>
    <row r="107" spans="1:10" ht="36.75" customHeight="1" x14ac:dyDescent="0.25">
      <c r="A107" s="123"/>
      <c r="B107" s="128" t="s">
        <v>198</v>
      </c>
      <c r="C107" s="273" t="s">
        <v>199</v>
      </c>
      <c r="D107" s="274"/>
      <c r="E107" s="274"/>
      <c r="F107" s="137" t="s">
        <v>23</v>
      </c>
      <c r="G107" s="129"/>
      <c r="H107" s="129"/>
      <c r="I107" s="129">
        <f>'SO 02-2 HBP17_11 Pol'!G651</f>
        <v>0</v>
      </c>
      <c r="J107" s="134" t="str">
        <f>IF(I114=0,"",I107/I114*100)</f>
        <v/>
      </c>
    </row>
    <row r="108" spans="1:10" ht="36.75" customHeight="1" x14ac:dyDescent="0.25">
      <c r="A108" s="123"/>
      <c r="B108" s="128" t="s">
        <v>201</v>
      </c>
      <c r="C108" s="273" t="s">
        <v>202</v>
      </c>
      <c r="D108" s="274"/>
      <c r="E108" s="274"/>
      <c r="F108" s="137" t="s">
        <v>24</v>
      </c>
      <c r="G108" s="129"/>
      <c r="H108" s="129"/>
      <c r="I108" s="129">
        <f>'14.9. SIL HBP17_11 Pol'!G131</f>
        <v>0</v>
      </c>
      <c r="J108" s="134" t="str">
        <f>IF(I114=0,"",I108/I114*100)</f>
        <v/>
      </c>
    </row>
    <row r="109" spans="1:10" ht="36.75" customHeight="1" x14ac:dyDescent="0.25">
      <c r="A109" s="123"/>
      <c r="B109" s="128" t="s">
        <v>203</v>
      </c>
      <c r="C109" s="273" t="s">
        <v>204</v>
      </c>
      <c r="D109" s="274"/>
      <c r="E109" s="274"/>
      <c r="F109" s="137" t="s">
        <v>24</v>
      </c>
      <c r="G109" s="129"/>
      <c r="H109" s="129"/>
      <c r="I109" s="129">
        <f>'14.9.-SLP HBP17_11 P1'!G192</f>
        <v>0</v>
      </c>
      <c r="J109" s="134" t="str">
        <f>IF(I114=0,"",I109/I114*100)</f>
        <v/>
      </c>
    </row>
    <row r="110" spans="1:10" ht="36.75" customHeight="1" x14ac:dyDescent="0.25">
      <c r="A110" s="123"/>
      <c r="B110" s="128" t="s">
        <v>205</v>
      </c>
      <c r="C110" s="273" t="s">
        <v>206</v>
      </c>
      <c r="D110" s="274"/>
      <c r="E110" s="274"/>
      <c r="F110" s="137" t="s">
        <v>24</v>
      </c>
      <c r="G110" s="129"/>
      <c r="H110" s="129"/>
      <c r="I110" s="129">
        <f>'SO 02-2 VZT 3 Pol'!G85</f>
        <v>0</v>
      </c>
      <c r="J110" s="134" t="str">
        <f>IF(I114=0,"",I110/I114*100)</f>
        <v/>
      </c>
    </row>
    <row r="111" spans="1:10" ht="36.75" customHeight="1" x14ac:dyDescent="0.25">
      <c r="A111" s="123"/>
      <c r="B111" s="128" t="s">
        <v>207</v>
      </c>
      <c r="C111" s="273" t="s">
        <v>208</v>
      </c>
      <c r="D111" s="274"/>
      <c r="E111" s="274"/>
      <c r="F111" s="137" t="s">
        <v>24</v>
      </c>
      <c r="G111" s="129"/>
      <c r="H111" s="129"/>
      <c r="I111" s="129">
        <f>'SO 02-2 HBP17_11 Pol'!G654</f>
        <v>0</v>
      </c>
      <c r="J111" s="134" t="str">
        <f>IF(I114=0,"",I111/I114*100)</f>
        <v/>
      </c>
    </row>
    <row r="112" spans="1:10" ht="36.75" customHeight="1" x14ac:dyDescent="0.25">
      <c r="A112" s="123"/>
      <c r="B112" s="128" t="s">
        <v>209</v>
      </c>
      <c r="C112" s="273" t="s">
        <v>147</v>
      </c>
      <c r="D112" s="274"/>
      <c r="E112" s="274"/>
      <c r="F112" s="137" t="s">
        <v>210</v>
      </c>
      <c r="G112" s="129"/>
      <c r="H112" s="129"/>
      <c r="I112" s="129">
        <f>'SO 02-2 HBP17_11 Pol'!G657</f>
        <v>0</v>
      </c>
      <c r="J112" s="134" t="str">
        <f>IF(I114=0,"",I112/I114*100)</f>
        <v/>
      </c>
    </row>
    <row r="113" spans="1:10" ht="36.75" customHeight="1" x14ac:dyDescent="0.25">
      <c r="A113" s="123"/>
      <c r="B113" s="128" t="s">
        <v>212</v>
      </c>
      <c r="C113" s="273" t="s">
        <v>26</v>
      </c>
      <c r="D113" s="274"/>
      <c r="E113" s="274"/>
      <c r="F113" s="137" t="s">
        <v>212</v>
      </c>
      <c r="G113" s="129"/>
      <c r="H113" s="129"/>
      <c r="I113" s="129">
        <f>'VN a ON'!G30</f>
        <v>0</v>
      </c>
      <c r="J113" s="134" t="str">
        <f>IF(I114=0,"",I113/I114*100)</f>
        <v/>
      </c>
    </row>
    <row r="114" spans="1:10" ht="25.5" customHeight="1" x14ac:dyDescent="0.25">
      <c r="A114" s="124"/>
      <c r="B114" s="130" t="s">
        <v>1</v>
      </c>
      <c r="C114" s="131"/>
      <c r="D114" s="132"/>
      <c r="E114" s="132"/>
      <c r="F114" s="138"/>
      <c r="G114" s="133"/>
      <c r="H114" s="133"/>
      <c r="I114" s="133">
        <f>SUM(I75:I113)</f>
        <v>0</v>
      </c>
      <c r="J114" s="135">
        <f>SUM(J75:J113)</f>
        <v>0</v>
      </c>
    </row>
    <row r="115" spans="1:10" x14ac:dyDescent="0.25">
      <c r="F115" s="83"/>
      <c r="G115" s="83"/>
      <c r="H115" s="83"/>
      <c r="I115" s="83"/>
      <c r="J115" s="136"/>
    </row>
    <row r="116" spans="1:10" x14ac:dyDescent="0.25">
      <c r="F116" s="83"/>
      <c r="G116" s="83"/>
      <c r="H116" s="83"/>
      <c r="I116" s="83"/>
      <c r="J116" s="136"/>
    </row>
    <row r="117" spans="1:10" x14ac:dyDescent="0.25">
      <c r="F117" s="83"/>
      <c r="G117" s="83"/>
      <c r="H117" s="83"/>
      <c r="I117" s="83"/>
      <c r="J117" s="136"/>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D12:G12"/>
    <mergeCell ref="E4:J4"/>
    <mergeCell ref="G16:H16"/>
    <mergeCell ref="G17:H17"/>
    <mergeCell ref="E16:F16"/>
    <mergeCell ref="E13:G13"/>
    <mergeCell ref="D5:G5"/>
    <mergeCell ref="D6:G6"/>
    <mergeCell ref="E7:G7"/>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36:E36"/>
    <mergeCell ref="G24:I24"/>
    <mergeCell ref="G23:I23"/>
    <mergeCell ref="E19:F19"/>
    <mergeCell ref="E20:F20"/>
    <mergeCell ref="I20:J20"/>
    <mergeCell ref="I21:J21"/>
    <mergeCell ref="G19:H19"/>
    <mergeCell ref="G20:H20"/>
    <mergeCell ref="G30:I30"/>
    <mergeCell ref="G25:I25"/>
    <mergeCell ref="I19:J19"/>
    <mergeCell ref="G29:I29"/>
    <mergeCell ref="D35:E35"/>
    <mergeCell ref="G35:I35"/>
    <mergeCell ref="G27:I27"/>
    <mergeCell ref="C40:E40"/>
    <mergeCell ref="C41:E41"/>
    <mergeCell ref="C42:E42"/>
    <mergeCell ref="C43:E43"/>
    <mergeCell ref="C44:E44"/>
    <mergeCell ref="C45:E45"/>
    <mergeCell ref="C46:E46"/>
    <mergeCell ref="C47:E47"/>
    <mergeCell ref="C48:E48"/>
    <mergeCell ref="C49:E49"/>
    <mergeCell ref="B54:E54"/>
    <mergeCell ref="C50:E50"/>
    <mergeCell ref="C51:E51"/>
    <mergeCell ref="C52:E52"/>
    <mergeCell ref="C53:E53"/>
    <mergeCell ref="C76:E76"/>
    <mergeCell ref="C77:E77"/>
    <mergeCell ref="C78:E78"/>
    <mergeCell ref="C79:E79"/>
    <mergeCell ref="C75:E75"/>
    <mergeCell ref="C85:E85"/>
    <mergeCell ref="C86:E86"/>
    <mergeCell ref="C87:E87"/>
    <mergeCell ref="C88:E88"/>
    <mergeCell ref="C80:E80"/>
    <mergeCell ref="C81:E81"/>
    <mergeCell ref="C82:E82"/>
    <mergeCell ref="C83:E83"/>
    <mergeCell ref="C84:E84"/>
    <mergeCell ref="C95:E95"/>
    <mergeCell ref="C96:E96"/>
    <mergeCell ref="C94:E94"/>
    <mergeCell ref="C89:E89"/>
    <mergeCell ref="C90:E90"/>
    <mergeCell ref="C91:E91"/>
    <mergeCell ref="C92:E92"/>
    <mergeCell ref="C93:E93"/>
    <mergeCell ref="C97:E97"/>
    <mergeCell ref="C98:E98"/>
    <mergeCell ref="C99:E99"/>
    <mergeCell ref="C100:E100"/>
    <mergeCell ref="C101:E101"/>
    <mergeCell ref="C102:E102"/>
    <mergeCell ref="C103:E103"/>
    <mergeCell ref="C104:E104"/>
    <mergeCell ref="C105:E105"/>
    <mergeCell ref="C106:E106"/>
    <mergeCell ref="C111:E111"/>
    <mergeCell ref="C112:E112"/>
    <mergeCell ref="C113:E113"/>
    <mergeCell ref="C107:E107"/>
    <mergeCell ref="C108:E108"/>
    <mergeCell ref="C109:E109"/>
    <mergeCell ref="C110:E110"/>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7" max="16383" man="1"/>
    <brk id="69"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50D-B497-4ADE-92EA-BFDEFCA29B5B}">
  <dimension ref="A1:BH38"/>
  <sheetViews>
    <sheetView workbookViewId="0">
      <selection activeCell="F25" sqref="F25:F26"/>
    </sheetView>
  </sheetViews>
  <sheetFormatPr defaultRowHeight="12.7" outlineLevelRow="1" x14ac:dyDescent="0.25"/>
  <cols>
    <col min="1" max="1" width="7.44140625" customWidth="1"/>
    <col min="2" max="2" width="10.33203125" customWidth="1"/>
    <col min="3" max="3" width="65.44140625" customWidth="1"/>
    <col min="8" max="17" width="0" hidden="1" customWidth="1"/>
    <col min="21" max="35" width="0" hidden="1" customWidth="1"/>
  </cols>
  <sheetData>
    <row r="1" spans="1:60" ht="15.55" x14ac:dyDescent="0.3">
      <c r="A1" s="326" t="s">
        <v>213</v>
      </c>
      <c r="B1" s="326"/>
      <c r="C1" s="326"/>
      <c r="D1" s="326"/>
      <c r="E1" s="326"/>
      <c r="F1" s="326"/>
      <c r="G1" s="326"/>
      <c r="AG1" t="s">
        <v>214</v>
      </c>
    </row>
    <row r="2" spans="1:60" ht="24.95" customHeight="1" x14ac:dyDescent="0.25">
      <c r="A2" s="188" t="s">
        <v>6</v>
      </c>
      <c r="B2" s="189" t="s">
        <v>41</v>
      </c>
      <c r="C2" s="327" t="s">
        <v>42</v>
      </c>
      <c r="D2" s="328"/>
      <c r="E2" s="328"/>
      <c r="F2" s="328"/>
      <c r="G2" s="329"/>
      <c r="AG2" t="s">
        <v>215</v>
      </c>
    </row>
    <row r="3" spans="1:60" ht="24.95" customHeight="1" x14ac:dyDescent="0.25">
      <c r="A3" s="188" t="s">
        <v>7</v>
      </c>
      <c r="B3" s="189" t="s">
        <v>1973</v>
      </c>
      <c r="C3" s="327" t="s">
        <v>1974</v>
      </c>
      <c r="D3" s="328"/>
      <c r="E3" s="328"/>
      <c r="F3" s="328"/>
      <c r="G3" s="329"/>
      <c r="AC3" s="121" t="s">
        <v>215</v>
      </c>
      <c r="AG3" t="s">
        <v>216</v>
      </c>
    </row>
    <row r="4" spans="1:60" ht="24.95" customHeight="1" x14ac:dyDescent="0.25">
      <c r="A4" s="190" t="s">
        <v>8</v>
      </c>
      <c r="B4" s="191" t="s">
        <v>41</v>
      </c>
      <c r="C4" s="330" t="s">
        <v>1974</v>
      </c>
      <c r="D4" s="331"/>
      <c r="E4" s="331"/>
      <c r="F4" s="331"/>
      <c r="G4" s="332"/>
      <c r="AG4" t="s">
        <v>217</v>
      </c>
    </row>
    <row r="6" spans="1:60" ht="38.049999999999997" x14ac:dyDescent="0.25">
      <c r="A6" s="192" t="s">
        <v>218</v>
      </c>
      <c r="B6" s="193" t="s">
        <v>219</v>
      </c>
      <c r="C6" s="193" t="s">
        <v>220</v>
      </c>
      <c r="D6" s="194" t="s">
        <v>221</v>
      </c>
      <c r="E6" s="192" t="s">
        <v>222</v>
      </c>
      <c r="F6" s="195" t="s">
        <v>223</v>
      </c>
      <c r="G6" s="192" t="s">
        <v>27</v>
      </c>
      <c r="H6" s="196" t="s">
        <v>28</v>
      </c>
      <c r="I6" s="196" t="s">
        <v>224</v>
      </c>
      <c r="J6" s="196" t="s">
        <v>29</v>
      </c>
      <c r="K6" s="196" t="s">
        <v>225</v>
      </c>
      <c r="L6" s="196" t="s">
        <v>226</v>
      </c>
      <c r="M6" s="196" t="s">
        <v>227</v>
      </c>
      <c r="N6" s="196" t="s">
        <v>228</v>
      </c>
      <c r="O6" s="196" t="s">
        <v>229</v>
      </c>
      <c r="P6" s="196" t="s">
        <v>230</v>
      </c>
      <c r="Q6" s="196" t="s">
        <v>231</v>
      </c>
      <c r="R6" s="196" t="s">
        <v>232</v>
      </c>
      <c r="S6" s="196" t="s">
        <v>233</v>
      </c>
      <c r="T6" s="196" t="s">
        <v>234</v>
      </c>
      <c r="U6" s="149"/>
      <c r="V6" s="149"/>
      <c r="W6" s="149"/>
      <c r="X6" s="149"/>
    </row>
    <row r="7" spans="1:60" x14ac:dyDescent="0.25">
      <c r="A7" s="222" t="s">
        <v>240</v>
      </c>
      <c r="B7" s="223" t="s">
        <v>211</v>
      </c>
      <c r="C7" s="224" t="s">
        <v>25</v>
      </c>
      <c r="D7" s="225"/>
      <c r="E7" s="226"/>
      <c r="F7" s="227"/>
      <c r="G7" s="227">
        <f>SUMIF(AG8:AG15,"&lt;&gt;NOR",G8:G15)</f>
        <v>0</v>
      </c>
      <c r="H7" s="227"/>
      <c r="I7" s="227">
        <f>SUM(I8:I15)</f>
        <v>0</v>
      </c>
      <c r="J7" s="227"/>
      <c r="K7" s="227">
        <f>SUM(K8:K15)</f>
        <v>0</v>
      </c>
      <c r="L7" s="227"/>
      <c r="M7" s="227">
        <f>SUM(M8:M15)</f>
        <v>0</v>
      </c>
      <c r="N7" s="226"/>
      <c r="O7" s="226">
        <f>SUM(O8:O15)</f>
        <v>0</v>
      </c>
      <c r="P7" s="226"/>
      <c r="Q7" s="226">
        <f>SUM(Q8:Q15)</f>
        <v>0</v>
      </c>
      <c r="R7" s="227"/>
      <c r="S7" s="227"/>
      <c r="T7" s="228"/>
      <c r="U7" s="229"/>
      <c r="V7" s="229">
        <f>SUM(V8:V15)</f>
        <v>0</v>
      </c>
      <c r="W7" s="229"/>
      <c r="X7" s="229"/>
      <c r="AG7" t="s">
        <v>241</v>
      </c>
    </row>
    <row r="8" spans="1:60" outlineLevel="1" x14ac:dyDescent="0.25">
      <c r="A8" s="230">
        <v>1</v>
      </c>
      <c r="B8" s="231" t="s">
        <v>1975</v>
      </c>
      <c r="C8" s="232" t="s">
        <v>1976</v>
      </c>
      <c r="D8" s="233" t="s">
        <v>1977</v>
      </c>
      <c r="E8" s="234">
        <v>1</v>
      </c>
      <c r="F8" s="235"/>
      <c r="G8" s="236">
        <f>ROUND(E8*F8,2)</f>
        <v>0</v>
      </c>
      <c r="H8" s="235"/>
      <c r="I8" s="236">
        <f>ROUND(E8*H8,2)</f>
        <v>0</v>
      </c>
      <c r="J8" s="235"/>
      <c r="K8" s="236">
        <f>ROUND(E8*J8,2)</f>
        <v>0</v>
      </c>
      <c r="L8" s="236">
        <v>15</v>
      </c>
      <c r="M8" s="236">
        <f>G8*(1+L8/100)</f>
        <v>0</v>
      </c>
      <c r="N8" s="234">
        <v>0</v>
      </c>
      <c r="O8" s="234">
        <f>ROUND(E8*N8,2)</f>
        <v>0</v>
      </c>
      <c r="P8" s="234">
        <v>0</v>
      </c>
      <c r="Q8" s="234">
        <f>ROUND(E8*P8,2)</f>
        <v>0</v>
      </c>
      <c r="R8" s="236"/>
      <c r="S8" s="236" t="s">
        <v>1165</v>
      </c>
      <c r="T8" s="237" t="s">
        <v>246</v>
      </c>
      <c r="U8" s="238">
        <v>0</v>
      </c>
      <c r="V8" s="238">
        <f>ROUND(E8*U8,2)</f>
        <v>0</v>
      </c>
      <c r="W8" s="238"/>
      <c r="X8" s="238" t="s">
        <v>1945</v>
      </c>
      <c r="Y8" s="239"/>
      <c r="Z8" s="239"/>
      <c r="AA8" s="239"/>
      <c r="AB8" s="239"/>
      <c r="AC8" s="239"/>
      <c r="AD8" s="239"/>
      <c r="AE8" s="239"/>
      <c r="AF8" s="239"/>
      <c r="AG8" s="239" t="s">
        <v>1946</v>
      </c>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row>
    <row r="9" spans="1:60" ht="24.05" customHeight="1" outlineLevel="1" x14ac:dyDescent="0.25">
      <c r="A9" s="240"/>
      <c r="B9" s="241"/>
      <c r="C9" s="324" t="s">
        <v>1978</v>
      </c>
      <c r="D9" s="325"/>
      <c r="E9" s="325"/>
      <c r="F9" s="325"/>
      <c r="G9" s="325"/>
      <c r="H9" s="238"/>
      <c r="I9" s="238"/>
      <c r="J9" s="238"/>
      <c r="K9" s="238"/>
      <c r="L9" s="238"/>
      <c r="M9" s="238"/>
      <c r="N9" s="242"/>
      <c r="O9" s="242"/>
      <c r="P9" s="242"/>
      <c r="Q9" s="242"/>
      <c r="R9" s="238"/>
      <c r="S9" s="238"/>
      <c r="T9" s="238"/>
      <c r="U9" s="238"/>
      <c r="V9" s="238"/>
      <c r="W9" s="238"/>
      <c r="X9" s="238"/>
      <c r="Y9" s="239"/>
      <c r="Z9" s="239"/>
      <c r="AA9" s="239"/>
      <c r="AB9" s="239"/>
      <c r="AC9" s="239"/>
      <c r="AD9" s="239"/>
      <c r="AE9" s="239"/>
      <c r="AF9" s="239"/>
      <c r="AG9" s="239" t="s">
        <v>309</v>
      </c>
      <c r="AH9" s="239"/>
      <c r="AI9" s="239"/>
      <c r="AJ9" s="239"/>
      <c r="AK9" s="239"/>
      <c r="AL9" s="239"/>
      <c r="AM9" s="239"/>
      <c r="AN9" s="239"/>
      <c r="AO9" s="239"/>
      <c r="AP9" s="239"/>
      <c r="AQ9" s="239"/>
      <c r="AR9" s="239"/>
      <c r="AS9" s="239"/>
      <c r="AT9" s="239"/>
      <c r="AU9" s="239"/>
      <c r="AV9" s="239"/>
      <c r="AW9" s="239"/>
      <c r="AX9" s="239"/>
      <c r="AY9" s="239"/>
      <c r="AZ9" s="239"/>
      <c r="BA9" s="243" t="str">
        <f>C9</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v>
      </c>
      <c r="BB9" s="239"/>
      <c r="BC9" s="239"/>
      <c r="BD9" s="239"/>
      <c r="BE9" s="239"/>
      <c r="BF9" s="239"/>
      <c r="BG9" s="239"/>
      <c r="BH9" s="239"/>
    </row>
    <row r="10" spans="1:60" outlineLevel="1" x14ac:dyDescent="0.25">
      <c r="A10" s="230">
        <v>2</v>
      </c>
      <c r="B10" s="231" t="s">
        <v>793</v>
      </c>
      <c r="C10" s="232" t="s">
        <v>1979</v>
      </c>
      <c r="D10" s="233" t="s">
        <v>1977</v>
      </c>
      <c r="E10" s="234">
        <v>1</v>
      </c>
      <c r="F10" s="235"/>
      <c r="G10" s="236">
        <f>ROUND(E10*F10,2)</f>
        <v>0</v>
      </c>
      <c r="H10" s="235"/>
      <c r="I10" s="236">
        <f>ROUND(E10*H10,2)</f>
        <v>0</v>
      </c>
      <c r="J10" s="235"/>
      <c r="K10" s="236">
        <f>ROUND(E10*J10,2)</f>
        <v>0</v>
      </c>
      <c r="L10" s="236">
        <v>15</v>
      </c>
      <c r="M10" s="236">
        <f>G10*(1+L10/100)</f>
        <v>0</v>
      </c>
      <c r="N10" s="234">
        <v>0</v>
      </c>
      <c r="O10" s="234">
        <f>ROUND(E10*N10,2)</f>
        <v>0</v>
      </c>
      <c r="P10" s="234">
        <v>0</v>
      </c>
      <c r="Q10" s="234">
        <f>ROUND(E10*P10,2)</f>
        <v>0</v>
      </c>
      <c r="R10" s="236"/>
      <c r="S10" s="236" t="s">
        <v>1165</v>
      </c>
      <c r="T10" s="237" t="s">
        <v>246</v>
      </c>
      <c r="U10" s="238">
        <v>0</v>
      </c>
      <c r="V10" s="238">
        <f>ROUND(E10*U10,2)</f>
        <v>0</v>
      </c>
      <c r="W10" s="238"/>
      <c r="X10" s="238" t="s">
        <v>1945</v>
      </c>
      <c r="Y10" s="239"/>
      <c r="Z10" s="239"/>
      <c r="AA10" s="239"/>
      <c r="AB10" s="239"/>
      <c r="AC10" s="239"/>
      <c r="AD10" s="239"/>
      <c r="AE10" s="239"/>
      <c r="AF10" s="239"/>
      <c r="AG10" s="239" t="s">
        <v>1946</v>
      </c>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row>
    <row r="11" spans="1:60" ht="24.05" customHeight="1" outlineLevel="1" x14ac:dyDescent="0.25">
      <c r="A11" s="240"/>
      <c r="B11" s="241"/>
      <c r="C11" s="324" t="s">
        <v>794</v>
      </c>
      <c r="D11" s="325"/>
      <c r="E11" s="325"/>
      <c r="F11" s="325"/>
      <c r="G11" s="325"/>
      <c r="H11" s="238"/>
      <c r="I11" s="238"/>
      <c r="J11" s="238"/>
      <c r="K11" s="238"/>
      <c r="L11" s="238"/>
      <c r="M11" s="238"/>
      <c r="N11" s="242"/>
      <c r="O11" s="242"/>
      <c r="P11" s="242"/>
      <c r="Q11" s="242"/>
      <c r="R11" s="238"/>
      <c r="S11" s="238"/>
      <c r="T11" s="238"/>
      <c r="U11" s="238"/>
      <c r="V11" s="238"/>
      <c r="W11" s="238"/>
      <c r="X11" s="238"/>
      <c r="Y11" s="239"/>
      <c r="Z11" s="239"/>
      <c r="AA11" s="239"/>
      <c r="AB11" s="239"/>
      <c r="AC11" s="239"/>
      <c r="AD11" s="239"/>
      <c r="AE11" s="239"/>
      <c r="AF11" s="239"/>
      <c r="AG11" s="239" t="s">
        <v>309</v>
      </c>
      <c r="AH11" s="239"/>
      <c r="AI11" s="239"/>
      <c r="AJ11" s="239"/>
      <c r="AK11" s="239"/>
      <c r="AL11" s="239"/>
      <c r="AM11" s="239"/>
      <c r="AN11" s="239"/>
      <c r="AO11" s="239"/>
      <c r="AP11" s="239"/>
      <c r="AQ11" s="239"/>
      <c r="AR11" s="239"/>
      <c r="AS11" s="239"/>
      <c r="AT11" s="239"/>
      <c r="AU11" s="239"/>
      <c r="AV11" s="239"/>
      <c r="AW11" s="239"/>
      <c r="AX11" s="239"/>
      <c r="AY11" s="239"/>
      <c r="AZ11" s="239"/>
      <c r="BA11" s="243" t="str">
        <f>C11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1" s="239"/>
      <c r="BC11" s="239"/>
      <c r="BD11" s="239"/>
      <c r="BE11" s="239"/>
      <c r="BF11" s="239"/>
      <c r="BG11" s="239"/>
      <c r="BH11" s="239"/>
    </row>
    <row r="12" spans="1:60" outlineLevel="1" x14ac:dyDescent="0.25">
      <c r="A12" s="230">
        <v>3</v>
      </c>
      <c r="B12" s="231" t="s">
        <v>1980</v>
      </c>
      <c r="C12" s="232" t="s">
        <v>1981</v>
      </c>
      <c r="D12" s="233" t="s">
        <v>1977</v>
      </c>
      <c r="E12" s="234">
        <v>1</v>
      </c>
      <c r="F12" s="235"/>
      <c r="G12" s="236">
        <f>ROUND(E12*F12,2)</f>
        <v>0</v>
      </c>
      <c r="H12" s="235"/>
      <c r="I12" s="236">
        <f>ROUND(E12*H12,2)</f>
        <v>0</v>
      </c>
      <c r="J12" s="235"/>
      <c r="K12" s="236">
        <f>ROUND(E12*J12,2)</f>
        <v>0</v>
      </c>
      <c r="L12" s="236">
        <v>15</v>
      </c>
      <c r="M12" s="236">
        <f>G12*(1+L12/100)</f>
        <v>0</v>
      </c>
      <c r="N12" s="234">
        <v>0</v>
      </c>
      <c r="O12" s="234">
        <f>ROUND(E12*N12,2)</f>
        <v>0</v>
      </c>
      <c r="P12" s="234">
        <v>0</v>
      </c>
      <c r="Q12" s="234">
        <f>ROUND(E12*P12,2)</f>
        <v>0</v>
      </c>
      <c r="R12" s="236"/>
      <c r="S12" s="236" t="s">
        <v>1165</v>
      </c>
      <c r="T12" s="237" t="s">
        <v>246</v>
      </c>
      <c r="U12" s="238">
        <v>0</v>
      </c>
      <c r="V12" s="238">
        <f>ROUND(E12*U12,2)</f>
        <v>0</v>
      </c>
      <c r="W12" s="238"/>
      <c r="X12" s="238" t="s">
        <v>1945</v>
      </c>
      <c r="Y12" s="239"/>
      <c r="Z12" s="239"/>
      <c r="AA12" s="239"/>
      <c r="AB12" s="239"/>
      <c r="AC12" s="239"/>
      <c r="AD12" s="239"/>
      <c r="AE12" s="239"/>
      <c r="AF12" s="239"/>
      <c r="AG12" s="239" t="s">
        <v>1946</v>
      </c>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row>
    <row r="13" spans="1:60" ht="25.95" customHeight="1" outlineLevel="1" x14ac:dyDescent="0.25">
      <c r="A13" s="240"/>
      <c r="B13" s="241"/>
      <c r="C13" s="324" t="s">
        <v>1982</v>
      </c>
      <c r="D13" s="325"/>
      <c r="E13" s="325"/>
      <c r="F13" s="325"/>
      <c r="G13" s="325"/>
      <c r="H13" s="238"/>
      <c r="I13" s="238"/>
      <c r="J13" s="238"/>
      <c r="K13" s="238"/>
      <c r="L13" s="238"/>
      <c r="M13" s="238"/>
      <c r="N13" s="242"/>
      <c r="O13" s="242"/>
      <c r="P13" s="242"/>
      <c r="Q13" s="242"/>
      <c r="R13" s="238"/>
      <c r="S13" s="238"/>
      <c r="T13" s="238"/>
      <c r="U13" s="238"/>
      <c r="V13" s="238"/>
      <c r="W13" s="238"/>
      <c r="X13" s="238"/>
      <c r="Y13" s="239"/>
      <c r="Z13" s="239"/>
      <c r="AA13" s="239"/>
      <c r="AB13" s="239"/>
      <c r="AC13" s="239"/>
      <c r="AD13" s="239"/>
      <c r="AE13" s="239"/>
      <c r="AF13" s="239"/>
      <c r="AG13" s="239" t="s">
        <v>309</v>
      </c>
      <c r="AH13" s="239"/>
      <c r="AI13" s="239"/>
      <c r="AJ13" s="239"/>
      <c r="AK13" s="239"/>
      <c r="AL13" s="239"/>
      <c r="AM13" s="239"/>
      <c r="AN13" s="239"/>
      <c r="AO13" s="239"/>
      <c r="AP13" s="239"/>
      <c r="AQ13" s="239"/>
      <c r="AR13" s="239"/>
      <c r="AS13" s="239"/>
      <c r="AT13" s="239"/>
      <c r="AU13" s="239"/>
      <c r="AV13" s="239"/>
      <c r="AW13" s="239"/>
      <c r="AX13" s="239"/>
      <c r="AY13" s="239"/>
      <c r="AZ13" s="239"/>
      <c r="BA13" s="243" t="str">
        <f>C13</f>
        <v>Odstranění objektů zařízení staveniště včetně přípojek energií a jejich odvoz. Položka zahrnuje i náklady na úpravu povrchů po odstranění zařízení staveniště a úklid ploch, na kterých bylo zařízení staveniště provozováno.</v>
      </c>
      <c r="BB13" s="239"/>
      <c r="BC13" s="239"/>
      <c r="BD13" s="239"/>
      <c r="BE13" s="239"/>
      <c r="BF13" s="239"/>
      <c r="BG13" s="239"/>
      <c r="BH13" s="239"/>
    </row>
    <row r="14" spans="1:60" outlineLevel="1" x14ac:dyDescent="0.25">
      <c r="A14" s="230">
        <v>4</v>
      </c>
      <c r="B14" s="231" t="s">
        <v>1983</v>
      </c>
      <c r="C14" s="232" t="s">
        <v>1984</v>
      </c>
      <c r="D14" s="233" t="s">
        <v>1977</v>
      </c>
      <c r="E14" s="234">
        <v>1</v>
      </c>
      <c r="F14" s="235"/>
      <c r="G14" s="236">
        <f>ROUND(E14*F14,2)</f>
        <v>0</v>
      </c>
      <c r="H14" s="235"/>
      <c r="I14" s="236">
        <f>ROUND(E14*H14,2)</f>
        <v>0</v>
      </c>
      <c r="J14" s="235"/>
      <c r="K14" s="236">
        <f>ROUND(E14*J14,2)</f>
        <v>0</v>
      </c>
      <c r="L14" s="236">
        <v>15</v>
      </c>
      <c r="M14" s="236">
        <f>G14*(1+L14/100)</f>
        <v>0</v>
      </c>
      <c r="N14" s="234">
        <v>0</v>
      </c>
      <c r="O14" s="234">
        <f>ROUND(E14*N14,2)</f>
        <v>0</v>
      </c>
      <c r="P14" s="234">
        <v>0</v>
      </c>
      <c r="Q14" s="234">
        <f>ROUND(E14*P14,2)</f>
        <v>0</v>
      </c>
      <c r="R14" s="236"/>
      <c r="S14" s="236" t="s">
        <v>1165</v>
      </c>
      <c r="T14" s="237" t="s">
        <v>246</v>
      </c>
      <c r="U14" s="238">
        <v>0</v>
      </c>
      <c r="V14" s="238">
        <f>ROUND(E14*U14,2)</f>
        <v>0</v>
      </c>
      <c r="W14" s="238"/>
      <c r="X14" s="238" t="s">
        <v>1945</v>
      </c>
      <c r="Y14" s="239"/>
      <c r="Z14" s="239"/>
      <c r="AA14" s="239"/>
      <c r="AB14" s="239"/>
      <c r="AC14" s="239"/>
      <c r="AD14" s="239"/>
      <c r="AE14" s="239"/>
      <c r="AF14" s="239"/>
      <c r="AG14" s="239" t="s">
        <v>1946</v>
      </c>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row>
    <row r="15" spans="1:60" outlineLevel="1" x14ac:dyDescent="0.25">
      <c r="A15" s="240"/>
      <c r="B15" s="241"/>
      <c r="C15" s="324" t="s">
        <v>1985</v>
      </c>
      <c r="D15" s="325"/>
      <c r="E15" s="325"/>
      <c r="F15" s="325"/>
      <c r="G15" s="325"/>
      <c r="H15" s="238"/>
      <c r="I15" s="238"/>
      <c r="J15" s="238"/>
      <c r="K15" s="238"/>
      <c r="L15" s="238"/>
      <c r="M15" s="238"/>
      <c r="N15" s="242"/>
      <c r="O15" s="242"/>
      <c r="P15" s="242"/>
      <c r="Q15" s="242"/>
      <c r="R15" s="238"/>
      <c r="S15" s="238"/>
      <c r="T15" s="238"/>
      <c r="U15" s="238"/>
      <c r="V15" s="238"/>
      <c r="W15" s="238"/>
      <c r="X15" s="238"/>
      <c r="Y15" s="239"/>
      <c r="Z15" s="239"/>
      <c r="AA15" s="239"/>
      <c r="AB15" s="239"/>
      <c r="AC15" s="239"/>
      <c r="AD15" s="239"/>
      <c r="AE15" s="239"/>
      <c r="AF15" s="239"/>
      <c r="AG15" s="239" t="s">
        <v>309</v>
      </c>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row>
    <row r="16" spans="1:60" ht="16.3" customHeight="1" x14ac:dyDescent="0.25">
      <c r="A16" s="222" t="s">
        <v>240</v>
      </c>
      <c r="B16" s="223" t="s">
        <v>212</v>
      </c>
      <c r="C16" s="224" t="s">
        <v>26</v>
      </c>
      <c r="D16" s="225"/>
      <c r="E16" s="226"/>
      <c r="F16" s="227"/>
      <c r="G16" s="227">
        <f>SUMIF(AG17:AG24,"&lt;&gt;NOR",G17:G26)</f>
        <v>0</v>
      </c>
      <c r="H16" s="227"/>
      <c r="I16" s="227">
        <f>SUM(I17:I24)</f>
        <v>0</v>
      </c>
      <c r="J16" s="227"/>
      <c r="K16" s="227">
        <f>SUM(K17:K24)</f>
        <v>0</v>
      </c>
      <c r="L16" s="227"/>
      <c r="M16" s="227">
        <f>SUM(M17:M24)</f>
        <v>0</v>
      </c>
      <c r="N16" s="226"/>
      <c r="O16" s="226">
        <f>SUM(O17:O24)</f>
        <v>0</v>
      </c>
      <c r="P16" s="226"/>
      <c r="Q16" s="226">
        <f>SUM(Q17:Q24)</f>
        <v>0</v>
      </c>
      <c r="R16" s="227"/>
      <c r="S16" s="227"/>
      <c r="T16" s="228"/>
      <c r="U16" s="229"/>
      <c r="V16" s="229">
        <f>SUM(V17:V24)</f>
        <v>0</v>
      </c>
      <c r="W16" s="229"/>
      <c r="X16" s="229"/>
      <c r="AG16" t="s">
        <v>241</v>
      </c>
    </row>
    <row r="17" spans="1:60" ht="15.55" customHeight="1" outlineLevel="1" x14ac:dyDescent="0.25">
      <c r="A17" s="230">
        <v>5</v>
      </c>
      <c r="B17" s="231" t="s">
        <v>1986</v>
      </c>
      <c r="C17" s="232" t="s">
        <v>1987</v>
      </c>
      <c r="D17" s="233" t="s">
        <v>1977</v>
      </c>
      <c r="E17" s="234">
        <v>1</v>
      </c>
      <c r="F17" s="235"/>
      <c r="G17" s="236">
        <f>ROUND(E17*F17,2)</f>
        <v>0</v>
      </c>
      <c r="H17" s="235"/>
      <c r="I17" s="236">
        <f>ROUND(E17*H17,2)</f>
        <v>0</v>
      </c>
      <c r="J17" s="235"/>
      <c r="K17" s="236">
        <f>ROUND(E17*J17,2)</f>
        <v>0</v>
      </c>
      <c r="L17" s="236">
        <v>15</v>
      </c>
      <c r="M17" s="236">
        <f>G17*(1+L17/100)</f>
        <v>0</v>
      </c>
      <c r="N17" s="234">
        <v>0</v>
      </c>
      <c r="O17" s="234">
        <f>ROUND(E17*N17,2)</f>
        <v>0</v>
      </c>
      <c r="P17" s="234">
        <v>0</v>
      </c>
      <c r="Q17" s="234">
        <f>ROUND(E17*P17,2)</f>
        <v>0</v>
      </c>
      <c r="R17" s="236"/>
      <c r="S17" s="236" t="s">
        <v>1165</v>
      </c>
      <c r="T17" s="237" t="s">
        <v>246</v>
      </c>
      <c r="U17" s="238">
        <v>0</v>
      </c>
      <c r="V17" s="238">
        <f>ROUND(E17*U17,2)</f>
        <v>0</v>
      </c>
      <c r="W17" s="238"/>
      <c r="X17" s="238" t="s">
        <v>1945</v>
      </c>
      <c r="Y17" s="239"/>
      <c r="Z17" s="239"/>
      <c r="AA17" s="239"/>
      <c r="AB17" s="239"/>
      <c r="AC17" s="239"/>
      <c r="AD17" s="239"/>
      <c r="AE17" s="239"/>
      <c r="AF17" s="239"/>
      <c r="AG17" s="239" t="s">
        <v>1946</v>
      </c>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row>
    <row r="18" spans="1:60" ht="24.05" customHeight="1" outlineLevel="1" x14ac:dyDescent="0.25">
      <c r="A18" s="240"/>
      <c r="B18" s="241"/>
      <c r="C18" s="324" t="s">
        <v>1988</v>
      </c>
      <c r="D18" s="325"/>
      <c r="E18" s="325"/>
      <c r="F18" s="325"/>
      <c r="G18" s="325"/>
      <c r="H18" s="238"/>
      <c r="I18" s="238"/>
      <c r="J18" s="238"/>
      <c r="K18" s="238"/>
      <c r="L18" s="238"/>
      <c r="M18" s="238"/>
      <c r="N18" s="242"/>
      <c r="O18" s="242"/>
      <c r="P18" s="242"/>
      <c r="Q18" s="242"/>
      <c r="R18" s="238"/>
      <c r="S18" s="238"/>
      <c r="T18" s="238"/>
      <c r="U18" s="238"/>
      <c r="V18" s="238"/>
      <c r="W18" s="238"/>
      <c r="X18" s="238"/>
      <c r="Y18" s="239"/>
      <c r="Z18" s="239"/>
      <c r="AA18" s="239"/>
      <c r="AB18" s="239"/>
      <c r="AC18" s="239"/>
      <c r="AD18" s="239"/>
      <c r="AE18" s="239"/>
      <c r="AF18" s="239"/>
      <c r="AG18" s="239" t="s">
        <v>309</v>
      </c>
      <c r="AH18" s="239"/>
      <c r="AI18" s="239"/>
      <c r="AJ18" s="239"/>
      <c r="AK18" s="239"/>
      <c r="AL18" s="239"/>
      <c r="AM18" s="239"/>
      <c r="AN18" s="239"/>
      <c r="AO18" s="239"/>
      <c r="AP18" s="239"/>
      <c r="AQ18" s="239"/>
      <c r="AR18" s="239"/>
      <c r="AS18" s="239"/>
      <c r="AT18" s="239"/>
      <c r="AU18" s="239"/>
      <c r="AV18" s="239"/>
      <c r="AW18" s="239"/>
      <c r="AX18" s="239"/>
      <c r="AY18" s="239"/>
      <c r="AZ18" s="239"/>
      <c r="BA18" s="243" t="str">
        <f>C18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8" s="239"/>
      <c r="BC18" s="239"/>
      <c r="BD18" s="239"/>
      <c r="BE18" s="239"/>
      <c r="BF18" s="239"/>
      <c r="BG18" s="239"/>
      <c r="BH18" s="239"/>
    </row>
    <row r="19" spans="1:60" ht="16.3" customHeight="1" outlineLevel="1" x14ac:dyDescent="0.25">
      <c r="A19" s="230">
        <v>6</v>
      </c>
      <c r="B19" s="231" t="s">
        <v>1989</v>
      </c>
      <c r="C19" s="232" t="s">
        <v>1990</v>
      </c>
      <c r="D19" s="233" t="s">
        <v>1977</v>
      </c>
      <c r="E19" s="234">
        <v>1</v>
      </c>
      <c r="F19" s="235"/>
      <c r="G19" s="236">
        <f>ROUND(E19*F19,2)</f>
        <v>0</v>
      </c>
      <c r="H19" s="235"/>
      <c r="I19" s="236">
        <f>ROUND(E19*H19,2)</f>
        <v>0</v>
      </c>
      <c r="J19" s="235"/>
      <c r="K19" s="236">
        <f>ROUND(E19*J19,2)</f>
        <v>0</v>
      </c>
      <c r="L19" s="236">
        <v>15</v>
      </c>
      <c r="M19" s="236">
        <f>G19*(1+L19/100)</f>
        <v>0</v>
      </c>
      <c r="N19" s="234">
        <v>0</v>
      </c>
      <c r="O19" s="234">
        <f>ROUND(E19*N19,2)</f>
        <v>0</v>
      </c>
      <c r="P19" s="234">
        <v>0</v>
      </c>
      <c r="Q19" s="234">
        <f>ROUND(E19*P19,2)</f>
        <v>0</v>
      </c>
      <c r="R19" s="236"/>
      <c r="S19" s="236" t="s">
        <v>1165</v>
      </c>
      <c r="T19" s="237" t="s">
        <v>246</v>
      </c>
      <c r="U19" s="238">
        <v>0</v>
      </c>
      <c r="V19" s="238">
        <f>ROUND(E19*U19,2)</f>
        <v>0</v>
      </c>
      <c r="W19" s="238"/>
      <c r="X19" s="238" t="s">
        <v>1945</v>
      </c>
      <c r="Y19" s="239"/>
      <c r="Z19" s="239"/>
      <c r="AA19" s="239"/>
      <c r="AB19" s="239"/>
      <c r="AC19" s="239"/>
      <c r="AD19" s="239"/>
      <c r="AE19" s="239"/>
      <c r="AF19" s="239"/>
      <c r="AG19" s="239" t="s">
        <v>1946</v>
      </c>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row>
    <row r="20" spans="1:60" ht="32" customHeight="1" outlineLevel="1" x14ac:dyDescent="0.25">
      <c r="A20" s="240"/>
      <c r="B20" s="241"/>
      <c r="C20" s="324" t="s">
        <v>1991</v>
      </c>
      <c r="D20" s="325"/>
      <c r="E20" s="325"/>
      <c r="F20" s="325"/>
      <c r="G20" s="325"/>
      <c r="H20" s="238"/>
      <c r="I20" s="238"/>
      <c r="J20" s="238"/>
      <c r="K20" s="238"/>
      <c r="L20" s="238"/>
      <c r="M20" s="238"/>
      <c r="N20" s="242"/>
      <c r="O20" s="242"/>
      <c r="P20" s="242"/>
      <c r="Q20" s="242"/>
      <c r="R20" s="238"/>
      <c r="S20" s="238"/>
      <c r="T20" s="238"/>
      <c r="U20" s="238"/>
      <c r="V20" s="238"/>
      <c r="W20" s="238"/>
      <c r="X20" s="238"/>
      <c r="Y20" s="239"/>
      <c r="Z20" s="239"/>
      <c r="AA20" s="239"/>
      <c r="AB20" s="239"/>
      <c r="AC20" s="239"/>
      <c r="AD20" s="239"/>
      <c r="AE20" s="239"/>
      <c r="AF20" s="239"/>
      <c r="AG20" s="239" t="s">
        <v>309</v>
      </c>
      <c r="AH20" s="239"/>
      <c r="AI20" s="239"/>
      <c r="AJ20" s="239"/>
      <c r="AK20" s="239"/>
      <c r="AL20" s="239"/>
      <c r="AM20" s="239"/>
      <c r="AN20" s="239"/>
      <c r="AO20" s="239"/>
      <c r="AP20" s="239"/>
      <c r="AQ20" s="239"/>
      <c r="AR20" s="239"/>
      <c r="AS20" s="239"/>
      <c r="AT20" s="239"/>
      <c r="AU20" s="239"/>
      <c r="AV20" s="239"/>
      <c r="AW20" s="239"/>
      <c r="AX20" s="239"/>
      <c r="AY20" s="239"/>
      <c r="AZ20" s="239"/>
      <c r="BA20" s="243" t="str">
        <f>C20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0" s="239"/>
      <c r="BC20" s="239"/>
      <c r="BD20" s="239"/>
      <c r="BE20" s="239"/>
      <c r="BF20" s="239"/>
      <c r="BG20" s="239"/>
      <c r="BH20" s="239"/>
    </row>
    <row r="21" spans="1:60" ht="13.25" customHeight="1" outlineLevel="1" x14ac:dyDescent="0.25">
      <c r="A21" s="230">
        <v>7</v>
      </c>
      <c r="B21" s="231" t="s">
        <v>1992</v>
      </c>
      <c r="C21" s="232" t="s">
        <v>1993</v>
      </c>
      <c r="D21" s="233" t="s">
        <v>1977</v>
      </c>
      <c r="E21" s="234">
        <v>1</v>
      </c>
      <c r="F21" s="235"/>
      <c r="G21" s="236">
        <f>ROUND(E21*F21,2)</f>
        <v>0</v>
      </c>
      <c r="H21" s="235"/>
      <c r="I21" s="236">
        <f>ROUND(E21*H21,2)</f>
        <v>0</v>
      </c>
      <c r="J21" s="235"/>
      <c r="K21" s="236">
        <f>ROUND(E21*J21,2)</f>
        <v>0</v>
      </c>
      <c r="L21" s="236">
        <v>15</v>
      </c>
      <c r="M21" s="236">
        <f>G21*(1+L21/100)</f>
        <v>0</v>
      </c>
      <c r="N21" s="234">
        <v>0</v>
      </c>
      <c r="O21" s="234">
        <f>ROUND(E21*N21,2)</f>
        <v>0</v>
      </c>
      <c r="P21" s="234">
        <v>0</v>
      </c>
      <c r="Q21" s="234">
        <f>ROUND(E21*P21,2)</f>
        <v>0</v>
      </c>
      <c r="R21" s="236"/>
      <c r="S21" s="236" t="s">
        <v>1165</v>
      </c>
      <c r="T21" s="237" t="s">
        <v>246</v>
      </c>
      <c r="U21" s="238">
        <v>0</v>
      </c>
      <c r="V21" s="238">
        <f>ROUND(E21*U21,2)</f>
        <v>0</v>
      </c>
      <c r="W21" s="238"/>
      <c r="X21" s="238" t="s">
        <v>1945</v>
      </c>
      <c r="Y21" s="239"/>
      <c r="Z21" s="239"/>
      <c r="AA21" s="239"/>
      <c r="AB21" s="239"/>
      <c r="AC21" s="239"/>
      <c r="AD21" s="239"/>
      <c r="AE21" s="239"/>
      <c r="AF21" s="239"/>
      <c r="AG21" s="239" t="s">
        <v>1946</v>
      </c>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row>
    <row r="22" spans="1:60" outlineLevel="1" x14ac:dyDescent="0.25">
      <c r="A22" s="240"/>
      <c r="B22" s="241"/>
      <c r="C22" s="324">
        <v>15500</v>
      </c>
      <c r="D22" s="325"/>
      <c r="E22" s="325"/>
      <c r="F22" s="325"/>
      <c r="G22" s="325"/>
      <c r="H22" s="238"/>
      <c r="I22" s="238"/>
      <c r="J22" s="238"/>
      <c r="K22" s="238"/>
      <c r="L22" s="238"/>
      <c r="M22" s="238"/>
      <c r="N22" s="242"/>
      <c r="O22" s="242"/>
      <c r="P22" s="242"/>
      <c r="Q22" s="242"/>
      <c r="R22" s="238"/>
      <c r="S22" s="238"/>
      <c r="T22" s="238"/>
      <c r="U22" s="238"/>
      <c r="V22" s="238"/>
      <c r="W22" s="238"/>
      <c r="X22" s="238"/>
      <c r="Y22" s="239"/>
      <c r="Z22" s="239"/>
      <c r="AA22" s="239"/>
      <c r="AB22" s="239"/>
      <c r="AC22" s="239"/>
      <c r="AD22" s="239"/>
      <c r="AE22" s="239"/>
      <c r="AF22" s="239"/>
      <c r="AG22" s="239" t="s">
        <v>309</v>
      </c>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row>
    <row r="23" spans="1:60" ht="10.95" customHeight="1" outlineLevel="1" x14ac:dyDescent="0.25">
      <c r="A23" s="230">
        <v>8</v>
      </c>
      <c r="B23" s="231" t="s">
        <v>1994</v>
      </c>
      <c r="C23" s="232" t="s">
        <v>1995</v>
      </c>
      <c r="D23" s="233" t="s">
        <v>1977</v>
      </c>
      <c r="E23" s="234">
        <v>1</v>
      </c>
      <c r="F23" s="235"/>
      <c r="G23" s="236">
        <f>ROUND(E23*F23,2)</f>
        <v>0</v>
      </c>
      <c r="H23" s="235"/>
      <c r="I23" s="236">
        <f>ROUND(E23*H23,2)</f>
        <v>0</v>
      </c>
      <c r="J23" s="235"/>
      <c r="K23" s="236">
        <f>ROUND(E23*J23,2)</f>
        <v>0</v>
      </c>
      <c r="L23" s="236">
        <v>15</v>
      </c>
      <c r="M23" s="236">
        <f>G23*(1+L23/100)</f>
        <v>0</v>
      </c>
      <c r="N23" s="234">
        <v>0</v>
      </c>
      <c r="O23" s="234">
        <f>ROUND(E23*N23,2)</f>
        <v>0</v>
      </c>
      <c r="P23" s="234">
        <v>0</v>
      </c>
      <c r="Q23" s="234">
        <f>ROUND(E23*P23,2)</f>
        <v>0</v>
      </c>
      <c r="R23" s="236"/>
      <c r="S23" s="236" t="s">
        <v>1165</v>
      </c>
      <c r="T23" s="237" t="s">
        <v>246</v>
      </c>
      <c r="U23" s="238">
        <v>0</v>
      </c>
      <c r="V23" s="238">
        <f>ROUND(E23*U23,2)</f>
        <v>0</v>
      </c>
      <c r="W23" s="238"/>
      <c r="X23" s="238" t="s">
        <v>1945</v>
      </c>
      <c r="Y23" s="239"/>
      <c r="Z23" s="239"/>
      <c r="AA23" s="239"/>
      <c r="AB23" s="239"/>
      <c r="AC23" s="239"/>
      <c r="AD23" s="239"/>
      <c r="AE23" s="239"/>
      <c r="AF23" s="239"/>
      <c r="AG23" s="239" t="s">
        <v>1946</v>
      </c>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row>
    <row r="24" spans="1:60" ht="11.95" customHeight="1" outlineLevel="1" x14ac:dyDescent="0.25">
      <c r="A24" s="240"/>
      <c r="B24" s="241"/>
      <c r="C24" s="324" t="s">
        <v>1996</v>
      </c>
      <c r="D24" s="325"/>
      <c r="E24" s="325"/>
      <c r="F24" s="325"/>
      <c r="G24" s="325"/>
      <c r="H24" s="238"/>
      <c r="I24" s="238"/>
      <c r="J24" s="238"/>
      <c r="K24" s="238"/>
      <c r="L24" s="238"/>
      <c r="M24" s="238"/>
      <c r="N24" s="242"/>
      <c r="O24" s="242"/>
      <c r="P24" s="242"/>
      <c r="Q24" s="242"/>
      <c r="R24" s="238"/>
      <c r="S24" s="238"/>
      <c r="T24" s="238"/>
      <c r="U24" s="238"/>
      <c r="V24" s="238"/>
      <c r="W24" s="238"/>
      <c r="X24" s="238"/>
      <c r="Y24" s="239"/>
      <c r="Z24" s="239"/>
      <c r="AA24" s="239"/>
      <c r="AB24" s="239"/>
      <c r="AC24" s="239"/>
      <c r="AD24" s="239"/>
      <c r="AE24" s="239"/>
      <c r="AF24" s="239"/>
      <c r="AG24" s="239" t="s">
        <v>309</v>
      </c>
      <c r="AH24" s="239"/>
      <c r="AI24" s="239"/>
      <c r="AJ24" s="239"/>
      <c r="AK24" s="239"/>
      <c r="AL24" s="239"/>
      <c r="AM24" s="239"/>
      <c r="AN24" s="239"/>
      <c r="AO24" s="239"/>
      <c r="AP24" s="239"/>
      <c r="AQ24" s="239"/>
      <c r="AR24" s="239"/>
      <c r="AS24" s="239"/>
      <c r="AT24" s="239"/>
      <c r="AU24" s="239"/>
      <c r="AV24" s="239"/>
      <c r="AW24" s="239"/>
      <c r="AX24" s="239"/>
      <c r="AY24" s="239"/>
      <c r="AZ24" s="239"/>
      <c r="BA24" s="243" t="str">
        <f>C24</f>
        <v>Náklady zhotovitele, které vzniknou v souvislosti s povinnostmi zhotovitele při předání a převzetí díla.</v>
      </c>
      <c r="BB24" s="239"/>
      <c r="BC24" s="239"/>
      <c r="BD24" s="239"/>
      <c r="BE24" s="239"/>
      <c r="BF24" s="239"/>
      <c r="BG24" s="239"/>
      <c r="BH24" s="239"/>
    </row>
    <row r="25" spans="1:60" ht="13.25" customHeight="1" outlineLevel="1" x14ac:dyDescent="0.25">
      <c r="A25" s="173">
        <v>9</v>
      </c>
      <c r="B25" s="204" t="s">
        <v>1947</v>
      </c>
      <c r="C25" s="183" t="s">
        <v>1948</v>
      </c>
      <c r="D25" s="168" t="s">
        <v>244</v>
      </c>
      <c r="E25" s="169">
        <v>1</v>
      </c>
      <c r="F25" s="170"/>
      <c r="G25" s="171">
        <f t="shared" ref="G25:G26" si="0">ROUND(E25*F25,2)</f>
        <v>0</v>
      </c>
      <c r="H25" s="205"/>
      <c r="I25" s="206"/>
      <c r="J25" s="205"/>
      <c r="K25" s="206"/>
      <c r="L25" s="206"/>
      <c r="M25" s="206"/>
      <c r="N25" s="207"/>
      <c r="O25" s="207"/>
      <c r="P25" s="207"/>
      <c r="Q25" s="207"/>
      <c r="R25" s="208"/>
      <c r="S25" s="171" t="s">
        <v>1165</v>
      </c>
      <c r="T25" s="172" t="s">
        <v>246</v>
      </c>
      <c r="U25" s="238"/>
      <c r="V25" s="238"/>
      <c r="W25" s="238"/>
      <c r="X25" s="238"/>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43"/>
      <c r="BB25" s="239"/>
      <c r="BC25" s="239"/>
      <c r="BD25" s="239"/>
      <c r="BE25" s="239"/>
      <c r="BF25" s="239"/>
      <c r="BG25" s="239"/>
      <c r="BH25" s="239"/>
    </row>
    <row r="26" spans="1:60" ht="14" customHeight="1" outlineLevel="1" x14ac:dyDescent="0.25">
      <c r="A26" s="166">
        <v>10</v>
      </c>
      <c r="B26" s="254" t="s">
        <v>1949</v>
      </c>
      <c r="C26" s="183" t="s">
        <v>1950</v>
      </c>
      <c r="D26" s="168" t="s">
        <v>244</v>
      </c>
      <c r="E26" s="169">
        <v>1</v>
      </c>
      <c r="F26" s="170"/>
      <c r="G26" s="171">
        <f t="shared" si="0"/>
        <v>0</v>
      </c>
      <c r="H26" s="205"/>
      <c r="I26" s="206"/>
      <c r="J26" s="205"/>
      <c r="K26" s="206"/>
      <c r="L26" s="206"/>
      <c r="M26" s="206"/>
      <c r="N26" s="207"/>
      <c r="O26" s="207"/>
      <c r="P26" s="207"/>
      <c r="Q26" s="207"/>
      <c r="R26" s="208"/>
      <c r="S26" s="171" t="s">
        <v>1165</v>
      </c>
      <c r="T26" s="172" t="s">
        <v>246</v>
      </c>
      <c r="U26" s="238"/>
      <c r="V26" s="238"/>
      <c r="W26" s="238"/>
      <c r="X26" s="238"/>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43"/>
      <c r="BB26" s="239"/>
      <c r="BC26" s="239"/>
      <c r="BD26" s="239"/>
      <c r="BE26" s="239"/>
      <c r="BF26" s="239"/>
      <c r="BG26" s="239"/>
      <c r="BH26" s="239"/>
    </row>
    <row r="27" spans="1:60" ht="11.95" customHeight="1" outlineLevel="1" x14ac:dyDescent="0.25">
      <c r="A27" s="154"/>
      <c r="B27" s="155"/>
      <c r="C27" s="244"/>
      <c r="D27" s="245"/>
      <c r="E27" s="156"/>
      <c r="F27" s="246"/>
      <c r="G27" s="157"/>
      <c r="H27" s="247"/>
      <c r="I27" s="157"/>
      <c r="J27" s="247"/>
      <c r="K27" s="157"/>
      <c r="L27" s="157"/>
      <c r="M27" s="157"/>
      <c r="N27" s="156"/>
      <c r="O27" s="156"/>
      <c r="P27" s="156"/>
      <c r="Q27" s="156"/>
      <c r="R27" s="157"/>
      <c r="S27" s="157"/>
      <c r="T27" s="157"/>
      <c r="U27" s="238"/>
      <c r="V27" s="238"/>
      <c r="W27" s="238"/>
      <c r="X27" s="238"/>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43"/>
      <c r="BB27" s="239"/>
      <c r="BC27" s="239"/>
      <c r="BD27" s="239"/>
      <c r="BE27" s="239"/>
      <c r="BF27" s="239"/>
      <c r="BG27" s="239"/>
      <c r="BH27" s="239"/>
    </row>
    <row r="28" spans="1:60" ht="13.25" customHeight="1" outlineLevel="1" x14ac:dyDescent="0.25">
      <c r="A28" s="154"/>
      <c r="B28" s="155"/>
      <c r="C28" s="244"/>
      <c r="D28" s="245"/>
      <c r="E28" s="156"/>
      <c r="F28" s="246"/>
      <c r="G28" s="157"/>
      <c r="H28" s="247"/>
      <c r="I28" s="157"/>
      <c r="J28" s="247"/>
      <c r="K28" s="157"/>
      <c r="L28" s="157"/>
      <c r="M28" s="157"/>
      <c r="N28" s="156"/>
      <c r="O28" s="156"/>
      <c r="P28" s="156"/>
      <c r="Q28" s="156"/>
      <c r="R28" s="157"/>
      <c r="S28" s="157"/>
      <c r="T28" s="157"/>
      <c r="U28" s="238"/>
      <c r="V28" s="238"/>
      <c r="W28" s="238"/>
      <c r="X28" s="238"/>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43"/>
      <c r="BB28" s="239"/>
      <c r="BC28" s="239"/>
      <c r="BD28" s="239"/>
      <c r="BE28" s="239"/>
      <c r="BF28" s="239"/>
      <c r="BG28" s="239"/>
      <c r="BH28" s="239"/>
    </row>
    <row r="29" spans="1:60" x14ac:dyDescent="0.25">
      <c r="A29" s="3"/>
      <c r="B29" s="4"/>
      <c r="C29" s="184"/>
      <c r="D29" s="6"/>
      <c r="E29" s="3"/>
      <c r="F29" s="3"/>
      <c r="G29" s="3"/>
      <c r="H29" s="3"/>
      <c r="I29" s="3"/>
      <c r="J29" s="3"/>
      <c r="K29" s="3"/>
      <c r="L29" s="3"/>
      <c r="M29" s="3"/>
      <c r="N29" s="3"/>
      <c r="O29" s="3"/>
      <c r="P29" s="3"/>
      <c r="Q29" s="3"/>
      <c r="R29" s="3"/>
      <c r="S29" s="3"/>
      <c r="T29" s="3"/>
      <c r="U29" s="3"/>
      <c r="V29" s="3"/>
      <c r="W29" s="3"/>
      <c r="X29" s="3"/>
      <c r="AE29">
        <v>15</v>
      </c>
      <c r="AF29">
        <v>21</v>
      </c>
      <c r="AG29" t="s">
        <v>226</v>
      </c>
    </row>
    <row r="30" spans="1:60" x14ac:dyDescent="0.25">
      <c r="A30" s="248"/>
      <c r="B30" s="249" t="s">
        <v>27</v>
      </c>
      <c r="C30" s="250"/>
      <c r="D30" s="251"/>
      <c r="E30" s="252"/>
      <c r="F30" s="252"/>
      <c r="G30" s="253">
        <f>G7+G16</f>
        <v>0</v>
      </c>
      <c r="H30" s="3"/>
      <c r="I30" s="3"/>
      <c r="J30" s="3"/>
      <c r="K30" s="3"/>
      <c r="L30" s="3"/>
      <c r="M30" s="3"/>
      <c r="N30" s="3"/>
      <c r="O30" s="3"/>
      <c r="P30" s="3"/>
      <c r="Q30" s="3"/>
      <c r="R30" s="3"/>
      <c r="S30" s="3"/>
      <c r="T30" s="3"/>
      <c r="U30" s="3"/>
      <c r="V30" s="3"/>
      <c r="W30" s="3"/>
      <c r="X30" s="3"/>
      <c r="AE30">
        <f>SUMIF(L6:L24,AE29,G6:G24)</f>
        <v>0</v>
      </c>
      <c r="AF30">
        <f>SUMIF(L6:L24,AF29,G6:G24)</f>
        <v>0</v>
      </c>
      <c r="AG30" t="s">
        <v>475</v>
      </c>
    </row>
    <row r="38" spans="3:3" x14ac:dyDescent="0.25">
      <c r="C38" t="s">
        <v>1967</v>
      </c>
    </row>
  </sheetData>
  <mergeCells count="12">
    <mergeCell ref="C24:G24"/>
    <mergeCell ref="A1:G1"/>
    <mergeCell ref="C2:G2"/>
    <mergeCell ref="C3:G3"/>
    <mergeCell ref="C4:G4"/>
    <mergeCell ref="C9:G9"/>
    <mergeCell ref="C11:G11"/>
    <mergeCell ref="C13:G13"/>
    <mergeCell ref="C15:G15"/>
    <mergeCell ref="C18:G18"/>
    <mergeCell ref="C20:G20"/>
    <mergeCell ref="C22:G22"/>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2.7"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55" x14ac:dyDescent="0.25">
      <c r="A1" s="333" t="s">
        <v>5</v>
      </c>
      <c r="B1" s="333"/>
      <c r="C1" s="334"/>
      <c r="D1" s="333"/>
      <c r="E1" s="333"/>
      <c r="F1" s="333"/>
      <c r="G1" s="333"/>
    </row>
    <row r="2" spans="1:7" ht="24.95" customHeight="1" x14ac:dyDescent="0.25">
      <c r="A2" s="50" t="s">
        <v>6</v>
      </c>
      <c r="B2" s="49"/>
      <c r="C2" s="335"/>
      <c r="D2" s="335"/>
      <c r="E2" s="335"/>
      <c r="F2" s="335"/>
      <c r="G2" s="336"/>
    </row>
    <row r="3" spans="1:7" ht="24.95" customHeight="1" x14ac:dyDescent="0.25">
      <c r="A3" s="50" t="s">
        <v>7</v>
      </c>
      <c r="B3" s="49"/>
      <c r="C3" s="335"/>
      <c r="D3" s="335"/>
      <c r="E3" s="335"/>
      <c r="F3" s="335"/>
      <c r="G3" s="336"/>
    </row>
    <row r="4" spans="1:7" ht="24.95" customHeight="1" x14ac:dyDescent="0.25">
      <c r="A4" s="50" t="s">
        <v>8</v>
      </c>
      <c r="B4" s="49"/>
      <c r="C4" s="335"/>
      <c r="D4" s="335"/>
      <c r="E4" s="335"/>
      <c r="F4" s="335"/>
      <c r="G4" s="336"/>
    </row>
    <row r="5" spans="1:7" x14ac:dyDescent="0.25">
      <c r="B5" s="4"/>
      <c r="C5" s="5"/>
      <c r="D5" s="6"/>
    </row>
  </sheetData>
  <sheetProtection algorithmName="SHA-512" hashValue="+UPDBk+1blHuKnKcxUUlFAW93lVdTi8SLijTz4ASRyNSOcePpP+6G/pyNBbOvNWIwfn+NfuEOMwaCWiib3h2vA==" saltValue="oxglfd87KaGoC6AMji6fF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ED7CC-401B-4FDA-9441-B15B9CC8B6F0}">
  <sheetPr>
    <outlinePr summaryBelow="0"/>
  </sheetPr>
  <dimension ref="A1:BH5000"/>
  <sheetViews>
    <sheetView tabSelected="1" workbookViewId="0">
      <pane ySplit="7" topLeftCell="A504" activePane="bottomLeft" state="frozen"/>
      <selection pane="bottomLeft" activeCell="E491" sqref="E491"/>
    </sheetView>
  </sheetViews>
  <sheetFormatPr defaultRowHeight="12.7"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4" width="0" hidden="1" customWidth="1"/>
    <col min="25" max="26" width="12.6640625" bestFit="1" customWidth="1"/>
    <col min="27" max="27" width="17.33203125" customWidth="1"/>
    <col min="29" max="29" width="0" hidden="1" customWidth="1"/>
    <col min="31" max="41" width="0" hidden="1" customWidth="1"/>
    <col min="53" max="53" width="98.6640625" customWidth="1"/>
  </cols>
  <sheetData>
    <row r="1" spans="1:60" ht="15.7" customHeight="1" x14ac:dyDescent="0.3">
      <c r="A1" s="326" t="s">
        <v>213</v>
      </c>
      <c r="B1" s="326"/>
      <c r="C1" s="326"/>
      <c r="D1" s="326"/>
      <c r="E1" s="326"/>
      <c r="F1" s="326"/>
      <c r="G1" s="326"/>
      <c r="AG1" t="s">
        <v>214</v>
      </c>
    </row>
    <row r="2" spans="1:60" ht="24.95" customHeight="1" x14ac:dyDescent="0.25">
      <c r="A2" s="188" t="s">
        <v>6</v>
      </c>
      <c r="B2" s="189" t="s">
        <v>41</v>
      </c>
      <c r="C2" s="327" t="s">
        <v>42</v>
      </c>
      <c r="D2" s="328"/>
      <c r="E2" s="328"/>
      <c r="F2" s="328"/>
      <c r="G2" s="329"/>
      <c r="AG2" t="s">
        <v>215</v>
      </c>
    </row>
    <row r="3" spans="1:60" ht="24.95" customHeight="1" x14ac:dyDescent="0.25">
      <c r="A3" s="188" t="s">
        <v>7</v>
      </c>
      <c r="B3" s="189" t="s">
        <v>1159</v>
      </c>
      <c r="C3" s="327" t="s">
        <v>1160</v>
      </c>
      <c r="D3" s="328"/>
      <c r="E3" s="328"/>
      <c r="F3" s="328"/>
      <c r="G3" s="329"/>
      <c r="AC3" s="121" t="s">
        <v>215</v>
      </c>
      <c r="AG3" t="s">
        <v>216</v>
      </c>
    </row>
    <row r="4" spans="1:60" ht="24.95" customHeight="1" x14ac:dyDescent="0.25">
      <c r="A4" s="190" t="s">
        <v>8</v>
      </c>
      <c r="B4" s="191" t="s">
        <v>41</v>
      </c>
      <c r="C4" s="330" t="s">
        <v>1161</v>
      </c>
      <c r="D4" s="331"/>
      <c r="E4" s="331"/>
      <c r="F4" s="331"/>
      <c r="G4" s="332"/>
      <c r="AG4" t="s">
        <v>217</v>
      </c>
    </row>
    <row r="5" spans="1:60" x14ac:dyDescent="0.25">
      <c r="D5" s="10"/>
    </row>
    <row r="6" spans="1:60" ht="38.049999999999997" x14ac:dyDescent="0.25">
      <c r="A6" s="192" t="s">
        <v>218</v>
      </c>
      <c r="B6" s="193" t="s">
        <v>219</v>
      </c>
      <c r="C6" s="193" t="s">
        <v>220</v>
      </c>
      <c r="D6" s="194" t="s">
        <v>221</v>
      </c>
      <c r="E6" s="192" t="s">
        <v>222</v>
      </c>
      <c r="F6" s="195" t="s">
        <v>223</v>
      </c>
      <c r="G6" s="192" t="s">
        <v>27</v>
      </c>
      <c r="H6" s="196" t="s">
        <v>28</v>
      </c>
      <c r="I6" s="196" t="s">
        <v>224</v>
      </c>
      <c r="J6" s="196" t="s">
        <v>29</v>
      </c>
      <c r="K6" s="196" t="s">
        <v>225</v>
      </c>
      <c r="L6" s="196" t="s">
        <v>226</v>
      </c>
      <c r="M6" s="196" t="s">
        <v>227</v>
      </c>
      <c r="N6" s="196" t="s">
        <v>228</v>
      </c>
      <c r="O6" s="196" t="s">
        <v>229</v>
      </c>
      <c r="P6" s="196" t="s">
        <v>230</v>
      </c>
      <c r="Q6" s="196" t="s">
        <v>231</v>
      </c>
      <c r="R6" s="196" t="s">
        <v>232</v>
      </c>
      <c r="S6" s="196" t="s">
        <v>233</v>
      </c>
      <c r="T6" s="196" t="s">
        <v>234</v>
      </c>
      <c r="U6" s="196" t="s">
        <v>235</v>
      </c>
      <c r="V6" s="196" t="s">
        <v>236</v>
      </c>
      <c r="W6" s="196" t="s">
        <v>237</v>
      </c>
      <c r="X6" s="196" t="s">
        <v>238</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59" t="s">
        <v>240</v>
      </c>
      <c r="B8" s="160" t="s">
        <v>119</v>
      </c>
      <c r="C8" s="181" t="s">
        <v>120</v>
      </c>
      <c r="D8" s="161"/>
      <c r="E8" s="162"/>
      <c r="F8" s="163"/>
      <c r="G8" s="163">
        <f>SUMIF(AG9:AG29,"&lt;&gt;NOR",G9:G29)</f>
        <v>0</v>
      </c>
      <c r="H8" s="163"/>
      <c r="I8" s="163">
        <f>SUM(I9:I29)</f>
        <v>4230.32</v>
      </c>
      <c r="J8" s="163"/>
      <c r="K8" s="163">
        <f>SUM(K9:K29)</f>
        <v>70884.47</v>
      </c>
      <c r="L8" s="163"/>
      <c r="M8" s="163">
        <f>SUM(M9:M29)</f>
        <v>0</v>
      </c>
      <c r="N8" s="162"/>
      <c r="O8" s="162">
        <f>SUM(O9:O29)</f>
        <v>19.489999999999998</v>
      </c>
      <c r="P8" s="162"/>
      <c r="Q8" s="162">
        <f>SUM(Q9:Q29)</f>
        <v>0</v>
      </c>
      <c r="R8" s="163"/>
      <c r="S8" s="163"/>
      <c r="T8" s="164"/>
      <c r="U8" s="158"/>
      <c r="V8" s="158">
        <f>SUM(V9:V29)</f>
        <v>140.85</v>
      </c>
      <c r="W8" s="158"/>
      <c r="X8" s="158"/>
      <c r="AG8" t="s">
        <v>241</v>
      </c>
    </row>
    <row r="9" spans="1:60" outlineLevel="1" x14ac:dyDescent="0.25">
      <c r="A9" s="166">
        <v>1</v>
      </c>
      <c r="B9" s="167" t="s">
        <v>1162</v>
      </c>
      <c r="C9" s="183" t="s">
        <v>1163</v>
      </c>
      <c r="D9" s="168" t="s">
        <v>896</v>
      </c>
      <c r="E9" s="169">
        <v>17.13298</v>
      </c>
      <c r="F9" s="170"/>
      <c r="G9" s="171">
        <f>ROUND(E9*F9,2)</f>
        <v>0</v>
      </c>
      <c r="H9" s="170">
        <v>0</v>
      </c>
      <c r="I9" s="171">
        <f>ROUND(E9*H9,2)</f>
        <v>0</v>
      </c>
      <c r="J9" s="170">
        <v>1365</v>
      </c>
      <c r="K9" s="171">
        <f>ROUND(E9*J9,2)</f>
        <v>23386.52</v>
      </c>
      <c r="L9" s="171">
        <v>21</v>
      </c>
      <c r="M9" s="171">
        <f>G9*(1+L9/100)</f>
        <v>0</v>
      </c>
      <c r="N9" s="169">
        <v>0</v>
      </c>
      <c r="O9" s="169">
        <f>ROUND(E9*N9,2)</f>
        <v>0</v>
      </c>
      <c r="P9" s="169">
        <v>0</v>
      </c>
      <c r="Q9" s="169">
        <f>ROUND(E9*P9,2)</f>
        <v>0</v>
      </c>
      <c r="R9" s="171" t="s">
        <v>1164</v>
      </c>
      <c r="S9" s="171" t="s">
        <v>1165</v>
      </c>
      <c r="T9" s="172" t="s">
        <v>1165</v>
      </c>
      <c r="U9" s="157">
        <v>3.5329999999999999</v>
      </c>
      <c r="V9" s="157">
        <f>ROUND(E9*U9,2)</f>
        <v>60.53</v>
      </c>
      <c r="W9" s="157"/>
      <c r="X9" s="157" t="s">
        <v>247</v>
      </c>
      <c r="Y9" s="147"/>
      <c r="Z9" s="147"/>
      <c r="AA9" s="147"/>
      <c r="AB9" s="147"/>
      <c r="AC9" s="147"/>
      <c r="AD9" s="147"/>
      <c r="AE9" s="147"/>
      <c r="AF9" s="147"/>
      <c r="AG9" s="147" t="s">
        <v>1166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337" t="s">
        <v>1167</v>
      </c>
      <c r="D10" s="339"/>
      <c r="E10" s="339"/>
      <c r="F10" s="339"/>
      <c r="G10" s="339"/>
      <c r="H10" s="157"/>
      <c r="I10" s="157"/>
      <c r="J10" s="157"/>
      <c r="K10" s="157"/>
      <c r="L10" s="157"/>
      <c r="M10" s="157"/>
      <c r="N10" s="156"/>
      <c r="O10" s="156"/>
      <c r="P10" s="156"/>
      <c r="Q10" s="156"/>
      <c r="R10" s="157"/>
      <c r="S10" s="157"/>
      <c r="T10" s="157"/>
      <c r="U10" s="157"/>
      <c r="V10" s="157"/>
      <c r="W10" s="157"/>
      <c r="X10" s="157"/>
      <c r="Y10" s="147"/>
      <c r="Z10" s="147"/>
      <c r="AA10" s="147"/>
      <c r="AB10" s="147"/>
      <c r="AC10" s="147"/>
      <c r="AD10" s="147"/>
      <c r="AE10" s="147"/>
      <c r="AF10" s="147"/>
      <c r="AG10" s="147" t="s">
        <v>1168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97" t="s">
        <v>1169</v>
      </c>
      <c r="D11" s="198"/>
      <c r="E11" s="199">
        <v>17.13298</v>
      </c>
      <c r="F11" s="157"/>
      <c r="G11" s="157"/>
      <c r="H11" s="157"/>
      <c r="I11" s="157"/>
      <c r="J11" s="157"/>
      <c r="K11" s="157"/>
      <c r="L11" s="157"/>
      <c r="M11" s="157"/>
      <c r="N11" s="156"/>
      <c r="O11" s="156"/>
      <c r="P11" s="156"/>
      <c r="Q11" s="156"/>
      <c r="R11" s="157"/>
      <c r="S11" s="157"/>
      <c r="T11" s="157"/>
      <c r="U11" s="157"/>
      <c r="V11" s="157"/>
      <c r="W11" s="157"/>
      <c r="X11" s="157"/>
      <c r="Y11" s="147"/>
      <c r="Z11" s="147"/>
      <c r="AA11" s="147"/>
      <c r="AB11" s="147"/>
      <c r="AC11" s="147"/>
      <c r="AD11" s="147"/>
      <c r="AE11" s="147"/>
      <c r="AF11" s="147"/>
      <c r="AG11" s="147" t="s">
        <v>1170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75" outlineLevel="1" x14ac:dyDescent="0.25">
      <c r="A12" s="166">
        <v>2</v>
      </c>
      <c r="B12" s="167" t="s">
        <v>1171</v>
      </c>
      <c r="C12" s="183" t="s">
        <v>1172</v>
      </c>
      <c r="D12" s="168" t="s">
        <v>896</v>
      </c>
      <c r="E12" s="169">
        <v>17.13298</v>
      </c>
      <c r="F12" s="170"/>
      <c r="G12" s="171">
        <f>ROUND(E12*F12,2)</f>
        <v>0</v>
      </c>
      <c r="H12" s="170">
        <v>0</v>
      </c>
      <c r="I12" s="171">
        <f>ROUND(E12*H12,2)</f>
        <v>0</v>
      </c>
      <c r="J12" s="170">
        <v>286.5</v>
      </c>
      <c r="K12" s="171">
        <f>ROUND(E12*J12,2)</f>
        <v>4908.6000000000004</v>
      </c>
      <c r="L12" s="171">
        <v>21</v>
      </c>
      <c r="M12" s="171">
        <f>G12*(1+L12/100)</f>
        <v>0</v>
      </c>
      <c r="N12" s="169">
        <v>0</v>
      </c>
      <c r="O12" s="169">
        <f>ROUND(E12*N12,2)</f>
        <v>0</v>
      </c>
      <c r="P12" s="169">
        <v>0</v>
      </c>
      <c r="Q12" s="169">
        <f>ROUND(E12*P12,2)</f>
        <v>0</v>
      </c>
      <c r="R12" s="171" t="s">
        <v>1164</v>
      </c>
      <c r="S12" s="171" t="s">
        <v>1165</v>
      </c>
      <c r="T12" s="172" t="s">
        <v>1165</v>
      </c>
      <c r="U12" s="157">
        <v>1.0999999999999999E-2</v>
      </c>
      <c r="V12" s="157">
        <f>ROUND(E12*U12,2)</f>
        <v>0.19</v>
      </c>
      <c r="W12" s="157"/>
      <c r="X12" s="157" t="s">
        <v>247</v>
      </c>
      <c r="Y12" s="147"/>
      <c r="Z12" s="147"/>
      <c r="AA12" s="147"/>
      <c r="AB12" s="147"/>
      <c r="AC12" s="147"/>
      <c r="AD12" s="147"/>
      <c r="AE12" s="147"/>
      <c r="AF12" s="147"/>
      <c r="AG12" s="147" t="s">
        <v>1166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337" t="s">
        <v>1173</v>
      </c>
      <c r="D13" s="339"/>
      <c r="E13" s="339"/>
      <c r="F13" s="339"/>
      <c r="G13" s="339"/>
      <c r="H13" s="157"/>
      <c r="I13" s="157"/>
      <c r="J13" s="157"/>
      <c r="K13" s="157"/>
      <c r="L13" s="157"/>
      <c r="M13" s="157"/>
      <c r="N13" s="156"/>
      <c r="O13" s="156"/>
      <c r="P13" s="156"/>
      <c r="Q13" s="156"/>
      <c r="R13" s="157"/>
      <c r="S13" s="157"/>
      <c r="T13" s="157"/>
      <c r="U13" s="157"/>
      <c r="V13" s="157"/>
      <c r="W13" s="157"/>
      <c r="X13" s="157"/>
      <c r="Y13" s="147"/>
      <c r="Z13" s="147"/>
      <c r="AA13" s="147"/>
      <c r="AB13" s="147"/>
      <c r="AC13" s="147"/>
      <c r="AD13" s="147"/>
      <c r="AE13" s="147"/>
      <c r="AF13" s="147"/>
      <c r="AG13" s="147" t="s">
        <v>1168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197" t="s">
        <v>1174</v>
      </c>
      <c r="D14" s="198"/>
      <c r="E14" s="199">
        <v>17.13298</v>
      </c>
      <c r="F14" s="157"/>
      <c r="G14" s="157"/>
      <c r="H14" s="157"/>
      <c r="I14" s="157"/>
      <c r="J14" s="157"/>
      <c r="K14" s="157"/>
      <c r="L14" s="157"/>
      <c r="M14" s="157"/>
      <c r="N14" s="156"/>
      <c r="O14" s="156"/>
      <c r="P14" s="156"/>
      <c r="Q14" s="156"/>
      <c r="R14" s="157"/>
      <c r="S14" s="157"/>
      <c r="T14" s="157"/>
      <c r="U14" s="157"/>
      <c r="V14" s="157"/>
      <c r="W14" s="157"/>
      <c r="X14" s="157"/>
      <c r="Y14" s="147"/>
      <c r="Z14" s="147"/>
      <c r="AA14" s="147"/>
      <c r="AB14" s="147"/>
      <c r="AC14" s="147"/>
      <c r="AD14" s="147"/>
      <c r="AE14" s="147"/>
      <c r="AF14" s="147"/>
      <c r="AG14" s="147" t="s">
        <v>1170</v>
      </c>
      <c r="AH14" s="147">
        <v>5</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6">
        <v>3</v>
      </c>
      <c r="B15" s="167" t="s">
        <v>1175</v>
      </c>
      <c r="C15" s="183" t="s">
        <v>1176</v>
      </c>
      <c r="D15" s="168" t="s">
        <v>896</v>
      </c>
      <c r="E15" s="169">
        <v>17.13298</v>
      </c>
      <c r="F15" s="170"/>
      <c r="G15" s="171">
        <f>ROUND(E15*F15,2)</f>
        <v>0</v>
      </c>
      <c r="H15" s="170">
        <v>0</v>
      </c>
      <c r="I15" s="171">
        <f>ROUND(E15*H15,2)</f>
        <v>0</v>
      </c>
      <c r="J15" s="170">
        <v>266.5</v>
      </c>
      <c r="K15" s="171">
        <f>ROUND(E15*J15,2)</f>
        <v>4565.9399999999996</v>
      </c>
      <c r="L15" s="171">
        <v>21</v>
      </c>
      <c r="M15" s="171">
        <f>G15*(1+L15/100)</f>
        <v>0</v>
      </c>
      <c r="N15" s="169">
        <v>0</v>
      </c>
      <c r="O15" s="169">
        <f>ROUND(E15*N15,2)</f>
        <v>0</v>
      </c>
      <c r="P15" s="169">
        <v>0</v>
      </c>
      <c r="Q15" s="169">
        <f>ROUND(E15*P15,2)</f>
        <v>0</v>
      </c>
      <c r="R15" s="171" t="s">
        <v>1164</v>
      </c>
      <c r="S15" s="171" t="s">
        <v>1165</v>
      </c>
      <c r="T15" s="172" t="s">
        <v>1165</v>
      </c>
      <c r="U15" s="157">
        <v>0.66800000000000004</v>
      </c>
      <c r="V15" s="157">
        <f>ROUND(E15*U15,2)</f>
        <v>11.44</v>
      </c>
      <c r="W15" s="157"/>
      <c r="X15" s="157" t="s">
        <v>247</v>
      </c>
      <c r="Y15" s="147"/>
      <c r="Z15" s="147"/>
      <c r="AA15" s="147"/>
      <c r="AB15" s="147"/>
      <c r="AC15" s="147"/>
      <c r="AD15" s="147"/>
      <c r="AE15" s="147"/>
      <c r="AF15" s="147"/>
      <c r="AG15" s="147" t="s">
        <v>1166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337" t="s">
        <v>1177</v>
      </c>
      <c r="D16" s="339"/>
      <c r="E16" s="339"/>
      <c r="F16" s="339"/>
      <c r="G16" s="339"/>
      <c r="H16" s="157"/>
      <c r="I16" s="157"/>
      <c r="J16" s="157"/>
      <c r="K16" s="157"/>
      <c r="L16" s="157"/>
      <c r="M16" s="157"/>
      <c r="N16" s="156"/>
      <c r="O16" s="156"/>
      <c r="P16" s="156"/>
      <c r="Q16" s="156"/>
      <c r="R16" s="157"/>
      <c r="S16" s="157"/>
      <c r="T16" s="157"/>
      <c r="U16" s="157"/>
      <c r="V16" s="157"/>
      <c r="W16" s="157"/>
      <c r="X16" s="157"/>
      <c r="Y16" s="147"/>
      <c r="Z16" s="147"/>
      <c r="AA16" s="147"/>
      <c r="AB16" s="147"/>
      <c r="AC16" s="147"/>
      <c r="AD16" s="147"/>
      <c r="AE16" s="147"/>
      <c r="AF16" s="147"/>
      <c r="AG16" s="147" t="s">
        <v>1168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197" t="s">
        <v>1174</v>
      </c>
      <c r="D17" s="198"/>
      <c r="E17" s="199">
        <v>17.13298</v>
      </c>
      <c r="F17" s="157"/>
      <c r="G17" s="157"/>
      <c r="H17" s="157"/>
      <c r="I17" s="157"/>
      <c r="J17" s="157"/>
      <c r="K17" s="157"/>
      <c r="L17" s="157"/>
      <c r="M17" s="157"/>
      <c r="N17" s="156"/>
      <c r="O17" s="156"/>
      <c r="P17" s="156"/>
      <c r="Q17" s="156"/>
      <c r="R17" s="157"/>
      <c r="S17" s="157"/>
      <c r="T17" s="157"/>
      <c r="U17" s="157"/>
      <c r="V17" s="157"/>
      <c r="W17" s="157"/>
      <c r="X17" s="157"/>
      <c r="Y17" s="147"/>
      <c r="Z17" s="147"/>
      <c r="AA17" s="147"/>
      <c r="AB17" s="147"/>
      <c r="AC17" s="147"/>
      <c r="AD17" s="147"/>
      <c r="AE17" s="147"/>
      <c r="AF17" s="147"/>
      <c r="AG17" s="147" t="s">
        <v>1170</v>
      </c>
      <c r="AH17" s="147">
        <v>5</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75" outlineLevel="1" x14ac:dyDescent="0.25">
      <c r="A18" s="166">
        <v>4</v>
      </c>
      <c r="B18" s="167" t="s">
        <v>1178</v>
      </c>
      <c r="C18" s="183" t="s">
        <v>1179</v>
      </c>
      <c r="D18" s="168" t="s">
        <v>896</v>
      </c>
      <c r="E18" s="169">
        <v>17.13298</v>
      </c>
      <c r="F18" s="170"/>
      <c r="G18" s="171">
        <f>ROUND(E18*F18,2)</f>
        <v>0</v>
      </c>
      <c r="H18" s="170">
        <v>0</v>
      </c>
      <c r="I18" s="171">
        <f>ROUND(E18*H18,2)</f>
        <v>0</v>
      </c>
      <c r="J18" s="170">
        <v>235.5</v>
      </c>
      <c r="K18" s="171">
        <f>ROUND(E18*J18,2)</f>
        <v>4034.82</v>
      </c>
      <c r="L18" s="171">
        <v>21</v>
      </c>
      <c r="M18" s="171">
        <f>G18*(1+L18/100)</f>
        <v>0</v>
      </c>
      <c r="N18" s="169">
        <v>0</v>
      </c>
      <c r="O18" s="169">
        <f>ROUND(E18*N18,2)</f>
        <v>0</v>
      </c>
      <c r="P18" s="169">
        <v>0</v>
      </c>
      <c r="Q18" s="169">
        <f>ROUND(E18*P18,2)</f>
        <v>0</v>
      </c>
      <c r="R18" s="171" t="s">
        <v>1164</v>
      </c>
      <c r="S18" s="171" t="s">
        <v>1165</v>
      </c>
      <c r="T18" s="172" t="s">
        <v>1165</v>
      </c>
      <c r="U18" s="157">
        <v>0.59099999999999997</v>
      </c>
      <c r="V18" s="157">
        <f>ROUND(E18*U18,2)</f>
        <v>10.130000000000001</v>
      </c>
      <c r="W18" s="157"/>
      <c r="X18" s="157" t="s">
        <v>247</v>
      </c>
      <c r="Y18" s="147"/>
      <c r="Z18" s="147"/>
      <c r="AA18" s="147"/>
      <c r="AB18" s="147"/>
      <c r="AC18" s="147"/>
      <c r="AD18" s="147"/>
      <c r="AE18" s="147"/>
      <c r="AF18" s="147"/>
      <c r="AG18" s="147" t="s">
        <v>1166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337" t="s">
        <v>1177</v>
      </c>
      <c r="D19" s="339"/>
      <c r="E19" s="339"/>
      <c r="F19" s="339"/>
      <c r="G19" s="339"/>
      <c r="H19" s="157"/>
      <c r="I19" s="157"/>
      <c r="J19" s="157"/>
      <c r="K19" s="157"/>
      <c r="L19" s="157"/>
      <c r="M19" s="157"/>
      <c r="N19" s="156"/>
      <c r="O19" s="156"/>
      <c r="P19" s="156"/>
      <c r="Q19" s="156"/>
      <c r="R19" s="157"/>
      <c r="S19" s="157"/>
      <c r="T19" s="157"/>
      <c r="U19" s="157"/>
      <c r="V19" s="157"/>
      <c r="W19" s="157"/>
      <c r="X19" s="157"/>
      <c r="Y19" s="147"/>
      <c r="Z19" s="147"/>
      <c r="AA19" s="147"/>
      <c r="AB19" s="147"/>
      <c r="AC19" s="147"/>
      <c r="AD19" s="147"/>
      <c r="AE19" s="147"/>
      <c r="AF19" s="147"/>
      <c r="AG19" s="147" t="s">
        <v>1168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197" t="s">
        <v>1180</v>
      </c>
      <c r="D20" s="198"/>
      <c r="E20" s="199">
        <v>17.13298</v>
      </c>
      <c r="F20" s="157"/>
      <c r="G20" s="157"/>
      <c r="H20" s="157"/>
      <c r="I20" s="157"/>
      <c r="J20" s="157"/>
      <c r="K20" s="157"/>
      <c r="L20" s="157"/>
      <c r="M20" s="157"/>
      <c r="N20" s="156"/>
      <c r="O20" s="156"/>
      <c r="P20" s="156"/>
      <c r="Q20" s="156"/>
      <c r="R20" s="157"/>
      <c r="S20" s="157"/>
      <c r="T20" s="157"/>
      <c r="U20" s="157"/>
      <c r="V20" s="157"/>
      <c r="W20" s="157"/>
      <c r="X20" s="157"/>
      <c r="Y20" s="147"/>
      <c r="Z20" s="147"/>
      <c r="AA20" s="147"/>
      <c r="AB20" s="147"/>
      <c r="AC20" s="147"/>
      <c r="AD20" s="147"/>
      <c r="AE20" s="147"/>
      <c r="AF20" s="147"/>
      <c r="AG20" s="147" t="s">
        <v>1170</v>
      </c>
      <c r="AH20" s="147">
        <v>5</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1.1" outlineLevel="1" x14ac:dyDescent="0.25">
      <c r="A21" s="166">
        <v>5</v>
      </c>
      <c r="B21" s="167" t="s">
        <v>1181</v>
      </c>
      <c r="C21" s="183" t="s">
        <v>1182</v>
      </c>
      <c r="D21" s="168" t="s">
        <v>896</v>
      </c>
      <c r="E21" s="169">
        <v>17.13298</v>
      </c>
      <c r="F21" s="170"/>
      <c r="G21" s="171">
        <f>ROUND(E21*F21,2)</f>
        <v>0</v>
      </c>
      <c r="H21" s="170">
        <v>0</v>
      </c>
      <c r="I21" s="171">
        <f>ROUND(E21*H21,2)</f>
        <v>0</v>
      </c>
      <c r="J21" s="170">
        <v>773</v>
      </c>
      <c r="K21" s="171">
        <f>ROUND(E21*J21,2)</f>
        <v>13243.79</v>
      </c>
      <c r="L21" s="171">
        <v>21</v>
      </c>
      <c r="M21" s="171">
        <f>G21*(1+L21/100)</f>
        <v>0</v>
      </c>
      <c r="N21" s="169">
        <v>0</v>
      </c>
      <c r="O21" s="169">
        <f>ROUND(E21*N21,2)</f>
        <v>0</v>
      </c>
      <c r="P21" s="169">
        <v>0</v>
      </c>
      <c r="Q21" s="169">
        <f>ROUND(E21*P21,2)</f>
        <v>0</v>
      </c>
      <c r="R21" s="171" t="s">
        <v>1164</v>
      </c>
      <c r="S21" s="171" t="s">
        <v>1165</v>
      </c>
      <c r="T21" s="172" t="s">
        <v>1165</v>
      </c>
      <c r="U21" s="157">
        <v>1.9379999999999999</v>
      </c>
      <c r="V21" s="157">
        <f>ROUND(E21*U21,2)</f>
        <v>33.200000000000003</v>
      </c>
      <c r="W21" s="157"/>
      <c r="X21" s="157" t="s">
        <v>247</v>
      </c>
      <c r="Y21" s="147"/>
      <c r="Z21" s="147"/>
      <c r="AA21" s="147"/>
      <c r="AB21" s="147"/>
      <c r="AC21" s="147"/>
      <c r="AD21" s="147"/>
      <c r="AE21" s="147"/>
      <c r="AF21" s="147"/>
      <c r="AG21" s="147" t="s">
        <v>1166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97" t="s">
        <v>1180</v>
      </c>
      <c r="D22" s="198"/>
      <c r="E22" s="199">
        <v>17.13298</v>
      </c>
      <c r="F22" s="157"/>
      <c r="G22" s="157"/>
      <c r="H22" s="157"/>
      <c r="I22" s="157"/>
      <c r="J22" s="157"/>
      <c r="K22" s="157"/>
      <c r="L22" s="157"/>
      <c r="M22" s="157"/>
      <c r="N22" s="156"/>
      <c r="O22" s="156"/>
      <c r="P22" s="156"/>
      <c r="Q22" s="156"/>
      <c r="R22" s="157"/>
      <c r="S22" s="157"/>
      <c r="T22" s="157"/>
      <c r="U22" s="157"/>
      <c r="V22" s="157"/>
      <c r="W22" s="157"/>
      <c r="X22" s="157"/>
      <c r="Y22" s="147"/>
      <c r="Z22" s="147"/>
      <c r="AA22" s="147"/>
      <c r="AB22" s="147"/>
      <c r="AC22" s="147"/>
      <c r="AD22" s="147"/>
      <c r="AE22" s="147"/>
      <c r="AF22" s="147"/>
      <c r="AG22" s="147" t="s">
        <v>1170</v>
      </c>
      <c r="AH22" s="147">
        <v>5</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66">
        <v>6</v>
      </c>
      <c r="B23" s="167" t="s">
        <v>1183</v>
      </c>
      <c r="C23" s="183" t="s">
        <v>1184</v>
      </c>
      <c r="D23" s="168" t="s">
        <v>896</v>
      </c>
      <c r="E23" s="169">
        <v>11.554309999999999</v>
      </c>
      <c r="F23" s="170"/>
      <c r="G23" s="171">
        <f>ROUND(E23*F23,2)</f>
        <v>0</v>
      </c>
      <c r="H23" s="170">
        <v>0</v>
      </c>
      <c r="I23" s="171">
        <f>ROUND(E23*H23,2)</f>
        <v>0</v>
      </c>
      <c r="J23" s="170">
        <v>925</v>
      </c>
      <c r="K23" s="171">
        <f>ROUND(E23*J23,2)</f>
        <v>10687.74</v>
      </c>
      <c r="L23" s="171">
        <v>21</v>
      </c>
      <c r="M23" s="171">
        <f>G23*(1+L23/100)</f>
        <v>0</v>
      </c>
      <c r="N23" s="169">
        <v>0</v>
      </c>
      <c r="O23" s="169">
        <f>ROUND(E23*N23,2)</f>
        <v>0</v>
      </c>
      <c r="P23" s="169">
        <v>0</v>
      </c>
      <c r="Q23" s="169">
        <f>ROUND(E23*P23,2)</f>
        <v>0</v>
      </c>
      <c r="R23" s="171" t="s">
        <v>1164</v>
      </c>
      <c r="S23" s="171" t="s">
        <v>1165</v>
      </c>
      <c r="T23" s="172" t="s">
        <v>1165</v>
      </c>
      <c r="U23" s="157">
        <v>2.1949999999999998</v>
      </c>
      <c r="V23" s="157">
        <f>ROUND(E23*U23,2)</f>
        <v>25.36</v>
      </c>
      <c r="W23" s="157"/>
      <c r="X23" s="157" t="s">
        <v>247</v>
      </c>
      <c r="Y23" s="147"/>
      <c r="Z23" s="147"/>
      <c r="AA23" s="147"/>
      <c r="AB23" s="147"/>
      <c r="AC23" s="147"/>
      <c r="AD23" s="147"/>
      <c r="AE23" s="147"/>
      <c r="AF23" s="147"/>
      <c r="AG23" s="147" t="s">
        <v>1166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1.35" outlineLevel="1" x14ac:dyDescent="0.25">
      <c r="A24" s="154"/>
      <c r="B24" s="155"/>
      <c r="C24" s="337" t="s">
        <v>1185</v>
      </c>
      <c r="D24" s="339"/>
      <c r="E24" s="339"/>
      <c r="F24" s="339"/>
      <c r="G24" s="339"/>
      <c r="H24" s="157"/>
      <c r="I24" s="157"/>
      <c r="J24" s="157"/>
      <c r="K24" s="157"/>
      <c r="L24" s="157"/>
      <c r="M24" s="157"/>
      <c r="N24" s="156"/>
      <c r="O24" s="156"/>
      <c r="P24" s="156"/>
      <c r="Q24" s="156"/>
      <c r="R24" s="157"/>
      <c r="S24" s="157"/>
      <c r="T24" s="157"/>
      <c r="U24" s="157"/>
      <c r="V24" s="157"/>
      <c r="W24" s="157"/>
      <c r="X24" s="157"/>
      <c r="Y24" s="147"/>
      <c r="Z24" s="147"/>
      <c r="AA24" s="147"/>
      <c r="AB24" s="147"/>
      <c r="AC24" s="147"/>
      <c r="AD24" s="147"/>
      <c r="AE24" s="147"/>
      <c r="AF24" s="147"/>
      <c r="AG24" s="147" t="s">
        <v>1168</v>
      </c>
      <c r="AH24" s="147"/>
      <c r="AI24" s="147"/>
      <c r="AJ24" s="147"/>
      <c r="AK24" s="147"/>
      <c r="AL24" s="147"/>
      <c r="AM24" s="147"/>
      <c r="AN24" s="147"/>
      <c r="AO24" s="147"/>
      <c r="AP24" s="147"/>
      <c r="AQ24" s="147"/>
      <c r="AR24" s="147"/>
      <c r="AS24" s="147"/>
      <c r="AT24" s="147"/>
      <c r="AU24" s="147"/>
      <c r="AV24" s="147"/>
      <c r="AW24" s="147"/>
      <c r="AX24" s="147"/>
      <c r="AY24" s="147"/>
      <c r="AZ24" s="147"/>
      <c r="BA24" s="180" t="str">
        <f>C24</f>
        <v>sypaninou z vhodných hornin tř. 1 - 4 nebo materiálem, uloženým ve vzdálenosti do 30 m od vnějšího kraje objektu, pro jakoukoliv míru zhutnění,</v>
      </c>
      <c r="BB24" s="147"/>
      <c r="BC24" s="147"/>
      <c r="BD24" s="147"/>
      <c r="BE24" s="147"/>
      <c r="BF24" s="147"/>
      <c r="BG24" s="147"/>
      <c r="BH24" s="147"/>
    </row>
    <row r="25" spans="1:60" outlineLevel="1" x14ac:dyDescent="0.25">
      <c r="A25" s="154"/>
      <c r="B25" s="155"/>
      <c r="C25" s="197" t="s">
        <v>1186</v>
      </c>
      <c r="D25" s="198"/>
      <c r="E25" s="199">
        <v>11.554309999999999</v>
      </c>
      <c r="F25" s="157"/>
      <c r="G25" s="157"/>
      <c r="H25" s="157"/>
      <c r="I25" s="157"/>
      <c r="J25" s="157"/>
      <c r="K25" s="157"/>
      <c r="L25" s="157"/>
      <c r="M25" s="157"/>
      <c r="N25" s="156"/>
      <c r="O25" s="156"/>
      <c r="P25" s="156"/>
      <c r="Q25" s="156"/>
      <c r="R25" s="157"/>
      <c r="S25" s="157"/>
      <c r="T25" s="157"/>
      <c r="U25" s="157"/>
      <c r="V25" s="157"/>
      <c r="W25" s="157"/>
      <c r="X25" s="157"/>
      <c r="Y25" s="147"/>
      <c r="Z25" s="147"/>
      <c r="AA25" s="147"/>
      <c r="AB25" s="147"/>
      <c r="AC25" s="147"/>
      <c r="AD25" s="147"/>
      <c r="AE25" s="147"/>
      <c r="AF25" s="147"/>
      <c r="AG25" s="147" t="s">
        <v>1170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6">
        <v>7</v>
      </c>
      <c r="B26" s="167" t="s">
        <v>1187</v>
      </c>
      <c r="C26" s="183" t="s">
        <v>1188</v>
      </c>
      <c r="D26" s="168" t="s">
        <v>896</v>
      </c>
      <c r="E26" s="169">
        <v>17.13298</v>
      </c>
      <c r="F26" s="170"/>
      <c r="G26" s="171">
        <f>ROUND(E26*F26,2)</f>
        <v>0</v>
      </c>
      <c r="H26" s="170">
        <v>0</v>
      </c>
      <c r="I26" s="171">
        <f>ROUND(E26*H26,2)</f>
        <v>0</v>
      </c>
      <c r="J26" s="170">
        <v>587</v>
      </c>
      <c r="K26" s="171">
        <f>ROUND(E26*J26,2)</f>
        <v>10057.06</v>
      </c>
      <c r="L26" s="171">
        <v>21</v>
      </c>
      <c r="M26" s="171">
        <f>G26*(1+L26/100)</f>
        <v>0</v>
      </c>
      <c r="N26" s="169">
        <v>0</v>
      </c>
      <c r="O26" s="169">
        <f>ROUND(E26*N26,2)</f>
        <v>0</v>
      </c>
      <c r="P26" s="169">
        <v>0</v>
      </c>
      <c r="Q26" s="169">
        <f>ROUND(E26*P26,2)</f>
        <v>0</v>
      </c>
      <c r="R26" s="171" t="s">
        <v>1164</v>
      </c>
      <c r="S26" s="171" t="s">
        <v>1165</v>
      </c>
      <c r="T26" s="172" t="s">
        <v>1165</v>
      </c>
      <c r="U26" s="157">
        <v>0</v>
      </c>
      <c r="V26" s="157">
        <f>ROUND(E26*U26,2)</f>
        <v>0</v>
      </c>
      <c r="W26" s="157"/>
      <c r="X26" s="157" t="s">
        <v>247</v>
      </c>
      <c r="Y26" s="147"/>
      <c r="Z26" s="147"/>
      <c r="AA26" s="147"/>
      <c r="AB26" s="147"/>
      <c r="AC26" s="147"/>
      <c r="AD26" s="147"/>
      <c r="AE26" s="147"/>
      <c r="AF26" s="147"/>
      <c r="AG26" s="147" t="s">
        <v>1166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197" t="s">
        <v>1189</v>
      </c>
      <c r="D27" s="198"/>
      <c r="E27" s="199">
        <v>17.13298</v>
      </c>
      <c r="F27" s="157"/>
      <c r="G27" s="157"/>
      <c r="H27" s="157"/>
      <c r="I27" s="157"/>
      <c r="J27" s="157"/>
      <c r="K27" s="157"/>
      <c r="L27" s="157"/>
      <c r="M27" s="157"/>
      <c r="N27" s="156"/>
      <c r="O27" s="156"/>
      <c r="P27" s="156"/>
      <c r="Q27" s="156"/>
      <c r="R27" s="157"/>
      <c r="S27" s="157"/>
      <c r="T27" s="157"/>
      <c r="U27" s="157"/>
      <c r="V27" s="157"/>
      <c r="W27" s="157"/>
      <c r="X27" s="157"/>
      <c r="Y27" s="147"/>
      <c r="Z27" s="147"/>
      <c r="AA27" s="147"/>
      <c r="AB27" s="147"/>
      <c r="AC27" s="147"/>
      <c r="AD27" s="147"/>
      <c r="AE27" s="147"/>
      <c r="AF27" s="147"/>
      <c r="AG27" s="147" t="s">
        <v>1170</v>
      </c>
      <c r="AH27" s="147">
        <v>5</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66">
        <v>8</v>
      </c>
      <c r="B28" s="167" t="s">
        <v>1190</v>
      </c>
      <c r="C28" s="183" t="s">
        <v>1191</v>
      </c>
      <c r="D28" s="168" t="s">
        <v>896</v>
      </c>
      <c r="E28" s="169">
        <v>11.66986</v>
      </c>
      <c r="F28" s="170"/>
      <c r="G28" s="171">
        <f>ROUND(E28*F28,2)</f>
        <v>0</v>
      </c>
      <c r="H28" s="170">
        <v>362.5</v>
      </c>
      <c r="I28" s="171">
        <f>ROUND(E28*H28,2)</f>
        <v>4230.32</v>
      </c>
      <c r="J28" s="170">
        <v>0</v>
      </c>
      <c r="K28" s="171">
        <f>ROUND(E28*J28,2)</f>
        <v>0</v>
      </c>
      <c r="L28" s="171">
        <v>21</v>
      </c>
      <c r="M28" s="171">
        <f>G28*(1+L28/100)</f>
        <v>0</v>
      </c>
      <c r="N28" s="169">
        <v>1.67</v>
      </c>
      <c r="O28" s="169">
        <f>ROUND(E28*N28,2)</f>
        <v>19.489999999999998</v>
      </c>
      <c r="P28" s="169">
        <v>0</v>
      </c>
      <c r="Q28" s="169">
        <f>ROUND(E28*P28,2)</f>
        <v>0</v>
      </c>
      <c r="R28" s="171" t="s">
        <v>545</v>
      </c>
      <c r="S28" s="171" t="s">
        <v>1165</v>
      </c>
      <c r="T28" s="172" t="s">
        <v>1165</v>
      </c>
      <c r="U28" s="157">
        <v>0</v>
      </c>
      <c r="V28" s="157">
        <f>ROUND(E28*U28,2)</f>
        <v>0</v>
      </c>
      <c r="W28" s="157"/>
      <c r="X28" s="157" t="s">
        <v>264</v>
      </c>
      <c r="Y28" s="147"/>
      <c r="Z28" s="147"/>
      <c r="AA28" s="147"/>
      <c r="AB28" s="147"/>
      <c r="AC28" s="147"/>
      <c r="AD28" s="147"/>
      <c r="AE28" s="147"/>
      <c r="AF28" s="147"/>
      <c r="AG28" s="147" t="s">
        <v>1192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197" t="s">
        <v>1193</v>
      </c>
      <c r="D29" s="198"/>
      <c r="E29" s="199">
        <v>11.66986</v>
      </c>
      <c r="F29" s="157"/>
      <c r="G29" s="157"/>
      <c r="H29" s="157"/>
      <c r="I29" s="157"/>
      <c r="J29" s="157"/>
      <c r="K29" s="157"/>
      <c r="L29" s="157"/>
      <c r="M29" s="157"/>
      <c r="N29" s="156"/>
      <c r="O29" s="156"/>
      <c r="P29" s="156"/>
      <c r="Q29" s="156"/>
      <c r="R29" s="157"/>
      <c r="S29" s="157"/>
      <c r="T29" s="157"/>
      <c r="U29" s="157"/>
      <c r="V29" s="157"/>
      <c r="W29" s="157"/>
      <c r="X29" s="157"/>
      <c r="Y29" s="147"/>
      <c r="Z29" s="147"/>
      <c r="AA29" s="147"/>
      <c r="AB29" s="147"/>
      <c r="AC29" s="147"/>
      <c r="AD29" s="147"/>
      <c r="AE29" s="147"/>
      <c r="AF29" s="147"/>
      <c r="AG29" s="147" t="s">
        <v>1170</v>
      </c>
      <c r="AH29" s="147">
        <v>5</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5">
      <c r="A30" s="159" t="s">
        <v>240</v>
      </c>
      <c r="B30" s="160" t="s">
        <v>121</v>
      </c>
      <c r="C30" s="181" t="s">
        <v>122</v>
      </c>
      <c r="D30" s="161"/>
      <c r="E30" s="162"/>
      <c r="F30" s="163"/>
      <c r="G30" s="163">
        <f>SUMIF(AG31:AG51,"&lt;&gt;NOR",G31:G51)</f>
        <v>0</v>
      </c>
      <c r="H30" s="163"/>
      <c r="I30" s="163">
        <f>SUM(I31:I51)</f>
        <v>16794.91</v>
      </c>
      <c r="J30" s="163"/>
      <c r="K30" s="163">
        <f>SUM(K31:K51)</f>
        <v>10766.14</v>
      </c>
      <c r="L30" s="163"/>
      <c r="M30" s="163">
        <f>SUM(M31:M51)</f>
        <v>0</v>
      </c>
      <c r="N30" s="162"/>
      <c r="O30" s="162">
        <f>SUM(O31:O51)</f>
        <v>8.57</v>
      </c>
      <c r="P30" s="162"/>
      <c r="Q30" s="162">
        <f>SUM(Q31:Q51)</f>
        <v>0</v>
      </c>
      <c r="R30" s="163"/>
      <c r="S30" s="163"/>
      <c r="T30" s="164"/>
      <c r="U30" s="158"/>
      <c r="V30" s="158">
        <f>SUM(V31:V51)</f>
        <v>18.66</v>
      </c>
      <c r="W30" s="158"/>
      <c r="X30" s="158"/>
      <c r="AG30" t="s">
        <v>241</v>
      </c>
    </row>
    <row r="31" spans="1:60" outlineLevel="1" x14ac:dyDescent="0.25">
      <c r="A31" s="166">
        <v>9</v>
      </c>
      <c r="B31" s="167" t="s">
        <v>1194</v>
      </c>
      <c r="C31" s="183" t="s">
        <v>1195</v>
      </c>
      <c r="D31" s="168" t="s">
        <v>896</v>
      </c>
      <c r="E31" s="169">
        <v>1.8910800000000001</v>
      </c>
      <c r="F31" s="170"/>
      <c r="G31" s="171">
        <f>ROUND(E31*F31,2)</f>
        <v>0</v>
      </c>
      <c r="H31" s="170">
        <v>2777.91</v>
      </c>
      <c r="I31" s="171">
        <f>ROUND(E31*H31,2)</f>
        <v>5253.25</v>
      </c>
      <c r="J31" s="170">
        <v>297.08999999999997</v>
      </c>
      <c r="K31" s="171">
        <f>ROUND(E31*J31,2)</f>
        <v>561.82000000000005</v>
      </c>
      <c r="L31" s="171">
        <v>21</v>
      </c>
      <c r="M31" s="171">
        <f>G31*(1+L31/100)</f>
        <v>0</v>
      </c>
      <c r="N31" s="169">
        <v>2.5249999999999999</v>
      </c>
      <c r="O31" s="169">
        <f>ROUND(E31*N31,2)</f>
        <v>4.7699999999999996</v>
      </c>
      <c r="P31" s="169">
        <v>0</v>
      </c>
      <c r="Q31" s="169">
        <f>ROUND(E31*P31,2)</f>
        <v>0</v>
      </c>
      <c r="R31" s="171" t="s">
        <v>1196</v>
      </c>
      <c r="S31" s="171" t="s">
        <v>1165</v>
      </c>
      <c r="T31" s="172" t="s">
        <v>1165</v>
      </c>
      <c r="U31" s="157">
        <v>0.48</v>
      </c>
      <c r="V31" s="157">
        <f>ROUND(E31*U31,2)</f>
        <v>0.91</v>
      </c>
      <c r="W31" s="157"/>
      <c r="X31" s="157" t="s">
        <v>247</v>
      </c>
      <c r="Y31" s="147"/>
      <c r="Z31" s="147"/>
      <c r="AA31" s="147"/>
      <c r="AB31" s="147"/>
      <c r="AC31" s="147"/>
      <c r="AD31" s="147"/>
      <c r="AE31" s="147"/>
      <c r="AF31" s="147"/>
      <c r="AG31" s="147" t="s">
        <v>1166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337" t="s">
        <v>1197</v>
      </c>
      <c r="D32" s="339"/>
      <c r="E32" s="339"/>
      <c r="F32" s="339"/>
      <c r="G32" s="339"/>
      <c r="H32" s="157"/>
      <c r="I32" s="157"/>
      <c r="J32" s="157"/>
      <c r="K32" s="157"/>
      <c r="L32" s="157"/>
      <c r="M32" s="157"/>
      <c r="N32" s="156"/>
      <c r="O32" s="156"/>
      <c r="P32" s="156"/>
      <c r="Q32" s="156"/>
      <c r="R32" s="157"/>
      <c r="S32" s="157"/>
      <c r="T32" s="157"/>
      <c r="U32" s="157"/>
      <c r="V32" s="157"/>
      <c r="W32" s="157"/>
      <c r="X32" s="157"/>
      <c r="Y32" s="147"/>
      <c r="Z32" s="147"/>
      <c r="AA32" s="147"/>
      <c r="AB32" s="147"/>
      <c r="AC32" s="147"/>
      <c r="AD32" s="147"/>
      <c r="AE32" s="147"/>
      <c r="AF32" s="147"/>
      <c r="AG32" s="147" t="s">
        <v>1168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97" t="s">
        <v>1198</v>
      </c>
      <c r="D33" s="198"/>
      <c r="E33" s="199">
        <v>1.8910800000000001</v>
      </c>
      <c r="F33" s="157"/>
      <c r="G33" s="157"/>
      <c r="H33" s="157"/>
      <c r="I33" s="157"/>
      <c r="J33" s="157"/>
      <c r="K33" s="157"/>
      <c r="L33" s="157"/>
      <c r="M33" s="157"/>
      <c r="N33" s="156"/>
      <c r="O33" s="156"/>
      <c r="P33" s="156"/>
      <c r="Q33" s="156"/>
      <c r="R33" s="157"/>
      <c r="S33" s="157"/>
      <c r="T33" s="157"/>
      <c r="U33" s="157"/>
      <c r="V33" s="157"/>
      <c r="W33" s="157"/>
      <c r="X33" s="157"/>
      <c r="Y33" s="147"/>
      <c r="Z33" s="147"/>
      <c r="AA33" s="147"/>
      <c r="AB33" s="147"/>
      <c r="AC33" s="147"/>
      <c r="AD33" s="147"/>
      <c r="AE33" s="147"/>
      <c r="AF33" s="147"/>
      <c r="AG33" s="147" t="s">
        <v>1170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66">
        <v>10</v>
      </c>
      <c r="B34" s="167" t="s">
        <v>1199</v>
      </c>
      <c r="C34" s="183" t="s">
        <v>1200</v>
      </c>
      <c r="D34" s="168" t="s">
        <v>581</v>
      </c>
      <c r="E34" s="169">
        <v>2.66</v>
      </c>
      <c r="F34" s="170"/>
      <c r="G34" s="171">
        <f>ROUND(E34*F34,2)</f>
        <v>0</v>
      </c>
      <c r="H34" s="170">
        <v>169.69</v>
      </c>
      <c r="I34" s="171">
        <f>ROUND(E34*H34,2)</f>
        <v>451.38</v>
      </c>
      <c r="J34" s="170">
        <v>677.31</v>
      </c>
      <c r="K34" s="171">
        <f>ROUND(E34*J34,2)</f>
        <v>1801.64</v>
      </c>
      <c r="L34" s="171">
        <v>21</v>
      </c>
      <c r="M34" s="171">
        <f>G34*(1+L34/100)</f>
        <v>0</v>
      </c>
      <c r="N34" s="169">
        <v>3.9199999999999999E-2</v>
      </c>
      <c r="O34" s="169">
        <f>ROUND(E34*N34,2)</f>
        <v>0.1</v>
      </c>
      <c r="P34" s="169">
        <v>0</v>
      </c>
      <c r="Q34" s="169">
        <f>ROUND(E34*P34,2)</f>
        <v>0</v>
      </c>
      <c r="R34" s="171" t="s">
        <v>1196</v>
      </c>
      <c r="S34" s="171" t="s">
        <v>1165</v>
      </c>
      <c r="T34" s="172" t="s">
        <v>1165</v>
      </c>
      <c r="U34" s="157">
        <v>1.6</v>
      </c>
      <c r="V34" s="157">
        <f>ROUND(E34*U34,2)</f>
        <v>4.26</v>
      </c>
      <c r="W34" s="157"/>
      <c r="X34" s="157" t="s">
        <v>247</v>
      </c>
      <c r="Y34" s="147"/>
      <c r="Z34" s="147"/>
      <c r="AA34" s="147"/>
      <c r="AB34" s="147"/>
      <c r="AC34" s="147"/>
      <c r="AD34" s="147"/>
      <c r="AE34" s="147"/>
      <c r="AF34" s="147"/>
      <c r="AG34" s="147" t="s">
        <v>1166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1.35" outlineLevel="1" x14ac:dyDescent="0.25">
      <c r="A35" s="154"/>
      <c r="B35" s="155"/>
      <c r="C35" s="337" t="s">
        <v>1201</v>
      </c>
      <c r="D35" s="339"/>
      <c r="E35" s="339"/>
      <c r="F35" s="339"/>
      <c r="G35" s="339"/>
      <c r="H35" s="157"/>
      <c r="I35" s="157"/>
      <c r="J35" s="157"/>
      <c r="K35" s="157"/>
      <c r="L35" s="157"/>
      <c r="M35" s="157"/>
      <c r="N35" s="156"/>
      <c r="O35" s="156"/>
      <c r="P35" s="156"/>
      <c r="Q35" s="156"/>
      <c r="R35" s="157"/>
      <c r="S35" s="157"/>
      <c r="T35" s="157"/>
      <c r="U35" s="157"/>
      <c r="V35" s="157"/>
      <c r="W35" s="157"/>
      <c r="X35" s="157"/>
      <c r="Y35" s="147"/>
      <c r="Z35" s="147"/>
      <c r="AA35" s="147"/>
      <c r="AB35" s="147"/>
      <c r="AC35" s="147"/>
      <c r="AD35" s="147"/>
      <c r="AE35" s="147"/>
      <c r="AF35" s="147"/>
      <c r="AG35" s="147" t="s">
        <v>1168</v>
      </c>
      <c r="AH35" s="147"/>
      <c r="AI35" s="147"/>
      <c r="AJ35" s="147"/>
      <c r="AK35" s="147"/>
      <c r="AL35" s="147"/>
      <c r="AM35" s="147"/>
      <c r="AN35" s="147"/>
      <c r="AO35" s="147"/>
      <c r="AP35" s="147"/>
      <c r="AQ35" s="147"/>
      <c r="AR35" s="147"/>
      <c r="AS35" s="147"/>
      <c r="AT35" s="147"/>
      <c r="AU35" s="147"/>
      <c r="AV35" s="147"/>
      <c r="AW35" s="147"/>
      <c r="AX35" s="147"/>
      <c r="AY35" s="147"/>
      <c r="AZ35" s="147"/>
      <c r="BA35" s="180" t="str">
        <f>C35</f>
        <v>svislé nebo šikmé (odkloněné) , půdorysně přímé nebo zalomené, stěn základových desek ve volných nebo zapažených jámách, rýhách, šachtách, včetně případných vzpěr,</v>
      </c>
      <c r="BB35" s="147"/>
      <c r="BC35" s="147"/>
      <c r="BD35" s="147"/>
      <c r="BE35" s="147"/>
      <c r="BF35" s="147"/>
      <c r="BG35" s="147"/>
      <c r="BH35" s="147"/>
    </row>
    <row r="36" spans="1:60" outlineLevel="1" x14ac:dyDescent="0.25">
      <c r="A36" s="154"/>
      <c r="B36" s="155"/>
      <c r="C36" s="197" t="s">
        <v>1202</v>
      </c>
      <c r="D36" s="198"/>
      <c r="E36" s="199">
        <v>2.66</v>
      </c>
      <c r="F36" s="157"/>
      <c r="G36" s="157"/>
      <c r="H36" s="157"/>
      <c r="I36" s="157"/>
      <c r="J36" s="157"/>
      <c r="K36" s="157"/>
      <c r="L36" s="157"/>
      <c r="M36" s="157"/>
      <c r="N36" s="156"/>
      <c r="O36" s="156"/>
      <c r="P36" s="156"/>
      <c r="Q36" s="156"/>
      <c r="R36" s="157"/>
      <c r="S36" s="157"/>
      <c r="T36" s="157"/>
      <c r="U36" s="157"/>
      <c r="V36" s="157"/>
      <c r="W36" s="157"/>
      <c r="X36" s="157"/>
      <c r="Y36" s="147"/>
      <c r="Z36" s="147"/>
      <c r="AA36" s="147"/>
      <c r="AB36" s="147"/>
      <c r="AC36" s="147"/>
      <c r="AD36" s="147"/>
      <c r="AE36" s="147"/>
      <c r="AF36" s="147"/>
      <c r="AG36" s="147" t="s">
        <v>1170</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66">
        <v>11</v>
      </c>
      <c r="B37" s="167" t="s">
        <v>1203</v>
      </c>
      <c r="C37" s="183" t="s">
        <v>1204</v>
      </c>
      <c r="D37" s="168" t="s">
        <v>581</v>
      </c>
      <c r="E37" s="169">
        <v>2.66</v>
      </c>
      <c r="F37" s="170"/>
      <c r="G37" s="171">
        <f>ROUND(E37*F37,2)</f>
        <v>0</v>
      </c>
      <c r="H37" s="170">
        <v>0</v>
      </c>
      <c r="I37" s="171">
        <f>ROUND(E37*H37,2)</f>
        <v>0</v>
      </c>
      <c r="J37" s="170">
        <v>136.5</v>
      </c>
      <c r="K37" s="171">
        <f>ROUND(E37*J37,2)</f>
        <v>363.09</v>
      </c>
      <c r="L37" s="171">
        <v>21</v>
      </c>
      <c r="M37" s="171">
        <f>G37*(1+L37/100)</f>
        <v>0</v>
      </c>
      <c r="N37" s="169">
        <v>0</v>
      </c>
      <c r="O37" s="169">
        <f>ROUND(E37*N37,2)</f>
        <v>0</v>
      </c>
      <c r="P37" s="169">
        <v>0</v>
      </c>
      <c r="Q37" s="169">
        <f>ROUND(E37*P37,2)</f>
        <v>0</v>
      </c>
      <c r="R37" s="171" t="s">
        <v>1196</v>
      </c>
      <c r="S37" s="171" t="s">
        <v>1165</v>
      </c>
      <c r="T37" s="172" t="s">
        <v>1165</v>
      </c>
      <c r="U37" s="157">
        <v>0.32</v>
      </c>
      <c r="V37" s="157">
        <f>ROUND(E37*U37,2)</f>
        <v>0.85</v>
      </c>
      <c r="W37" s="157"/>
      <c r="X37" s="157" t="s">
        <v>247</v>
      </c>
      <c r="Y37" s="147"/>
      <c r="Z37" s="147"/>
      <c r="AA37" s="147"/>
      <c r="AB37" s="147"/>
      <c r="AC37" s="147"/>
      <c r="AD37" s="147"/>
      <c r="AE37" s="147"/>
      <c r="AF37" s="147"/>
      <c r="AG37" s="147" t="s">
        <v>1166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1.35" outlineLevel="1" x14ac:dyDescent="0.25">
      <c r="A38" s="154"/>
      <c r="B38" s="155"/>
      <c r="C38" s="337" t="s">
        <v>1201</v>
      </c>
      <c r="D38" s="339"/>
      <c r="E38" s="339"/>
      <c r="F38" s="339"/>
      <c r="G38" s="339"/>
      <c r="H38" s="157"/>
      <c r="I38" s="157"/>
      <c r="J38" s="157"/>
      <c r="K38" s="157"/>
      <c r="L38" s="157"/>
      <c r="M38" s="157"/>
      <c r="N38" s="156"/>
      <c r="O38" s="156"/>
      <c r="P38" s="156"/>
      <c r="Q38" s="156"/>
      <c r="R38" s="157"/>
      <c r="S38" s="157"/>
      <c r="T38" s="157"/>
      <c r="U38" s="157"/>
      <c r="V38" s="157"/>
      <c r="W38" s="157"/>
      <c r="X38" s="157"/>
      <c r="Y38" s="147"/>
      <c r="Z38" s="147"/>
      <c r="AA38" s="147"/>
      <c r="AB38" s="147"/>
      <c r="AC38" s="147"/>
      <c r="AD38" s="147"/>
      <c r="AE38" s="147"/>
      <c r="AF38" s="147"/>
      <c r="AG38" s="147" t="s">
        <v>1168</v>
      </c>
      <c r="AH38" s="147"/>
      <c r="AI38" s="147"/>
      <c r="AJ38" s="147"/>
      <c r="AK38" s="147"/>
      <c r="AL38" s="147"/>
      <c r="AM38" s="147"/>
      <c r="AN38" s="147"/>
      <c r="AO38" s="147"/>
      <c r="AP38" s="147"/>
      <c r="AQ38" s="147"/>
      <c r="AR38" s="147"/>
      <c r="AS38" s="147"/>
      <c r="AT38" s="147"/>
      <c r="AU38" s="147"/>
      <c r="AV38" s="147"/>
      <c r="AW38" s="147"/>
      <c r="AX38" s="147"/>
      <c r="AY38" s="147"/>
      <c r="AZ38" s="147"/>
      <c r="BA38" s="180" t="str">
        <f>C38</f>
        <v>svislé nebo šikmé (odkloněné) , půdorysně přímé nebo zalomené, stěn základových desek ve volných nebo zapažených jámách, rýhách, šachtách, včetně případných vzpěr,</v>
      </c>
      <c r="BB38" s="147"/>
      <c r="BC38" s="147"/>
      <c r="BD38" s="147"/>
      <c r="BE38" s="147"/>
      <c r="BF38" s="147"/>
      <c r="BG38" s="147"/>
      <c r="BH38" s="147"/>
    </row>
    <row r="39" spans="1:60" outlineLevel="1" x14ac:dyDescent="0.25">
      <c r="A39" s="154"/>
      <c r="B39" s="155"/>
      <c r="C39" s="197" t="s">
        <v>1205</v>
      </c>
      <c r="D39" s="198"/>
      <c r="E39" s="199">
        <v>2.66</v>
      </c>
      <c r="F39" s="157"/>
      <c r="G39" s="157"/>
      <c r="H39" s="157"/>
      <c r="I39" s="157"/>
      <c r="J39" s="157"/>
      <c r="K39" s="157"/>
      <c r="L39" s="157"/>
      <c r="M39" s="157"/>
      <c r="N39" s="156"/>
      <c r="O39" s="156"/>
      <c r="P39" s="156"/>
      <c r="Q39" s="156"/>
      <c r="R39" s="157"/>
      <c r="S39" s="157"/>
      <c r="T39" s="157"/>
      <c r="U39" s="157"/>
      <c r="V39" s="157"/>
      <c r="W39" s="157"/>
      <c r="X39" s="157"/>
      <c r="Y39" s="147"/>
      <c r="Z39" s="147"/>
      <c r="AA39" s="147"/>
      <c r="AB39" s="147"/>
      <c r="AC39" s="147"/>
      <c r="AD39" s="147"/>
      <c r="AE39" s="147"/>
      <c r="AF39" s="147"/>
      <c r="AG39" s="147" t="s">
        <v>1170</v>
      </c>
      <c r="AH39" s="147">
        <v>5</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66">
        <v>12</v>
      </c>
      <c r="B40" s="167" t="s">
        <v>1206</v>
      </c>
      <c r="C40" s="183" t="s">
        <v>1207</v>
      </c>
      <c r="D40" s="168" t="s">
        <v>495</v>
      </c>
      <c r="E40" s="169">
        <v>0.14399999999999999</v>
      </c>
      <c r="F40" s="170"/>
      <c r="G40" s="171">
        <f>ROUND(E40*F40,2)</f>
        <v>0</v>
      </c>
      <c r="H40" s="170">
        <v>41979.9</v>
      </c>
      <c r="I40" s="171">
        <f>ROUND(E40*H40,2)</f>
        <v>6045.11</v>
      </c>
      <c r="J40" s="170">
        <v>13160.1</v>
      </c>
      <c r="K40" s="171">
        <f>ROUND(E40*J40,2)</f>
        <v>1895.05</v>
      </c>
      <c r="L40" s="171">
        <v>21</v>
      </c>
      <c r="M40" s="171">
        <f>G40*(1+L40/100)</f>
        <v>0</v>
      </c>
      <c r="N40" s="169">
        <v>1.0217400000000001</v>
      </c>
      <c r="O40" s="169">
        <f>ROUND(E40*N40,2)</f>
        <v>0.15</v>
      </c>
      <c r="P40" s="169">
        <v>0</v>
      </c>
      <c r="Q40" s="169">
        <f>ROUND(E40*P40,2)</f>
        <v>0</v>
      </c>
      <c r="R40" s="171" t="s">
        <v>1196</v>
      </c>
      <c r="S40" s="171" t="s">
        <v>1165</v>
      </c>
      <c r="T40" s="172" t="s">
        <v>1165</v>
      </c>
      <c r="U40" s="157">
        <v>23.530999999999999</v>
      </c>
      <c r="V40" s="157">
        <f>ROUND(E40*U40,2)</f>
        <v>3.39</v>
      </c>
      <c r="W40" s="157"/>
      <c r="X40" s="157" t="s">
        <v>247</v>
      </c>
      <c r="Y40" s="147"/>
      <c r="Z40" s="147"/>
      <c r="AA40" s="147"/>
      <c r="AB40" s="147"/>
      <c r="AC40" s="147"/>
      <c r="AD40" s="147"/>
      <c r="AE40" s="147"/>
      <c r="AF40" s="147"/>
      <c r="AG40" s="147" t="s">
        <v>1166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337" t="s">
        <v>1208</v>
      </c>
      <c r="D41" s="339"/>
      <c r="E41" s="339"/>
      <c r="F41" s="339"/>
      <c r="G41" s="339"/>
      <c r="H41" s="157"/>
      <c r="I41" s="157"/>
      <c r="J41" s="157"/>
      <c r="K41" s="157"/>
      <c r="L41" s="157"/>
      <c r="M41" s="157"/>
      <c r="N41" s="156"/>
      <c r="O41" s="156"/>
      <c r="P41" s="156"/>
      <c r="Q41" s="156"/>
      <c r="R41" s="157"/>
      <c r="S41" s="157"/>
      <c r="T41" s="157"/>
      <c r="U41" s="157"/>
      <c r="V41" s="157"/>
      <c r="W41" s="157"/>
      <c r="X41" s="157"/>
      <c r="Y41" s="147"/>
      <c r="Z41" s="147"/>
      <c r="AA41" s="147"/>
      <c r="AB41" s="147"/>
      <c r="AC41" s="147"/>
      <c r="AD41" s="147"/>
      <c r="AE41" s="147"/>
      <c r="AF41" s="147"/>
      <c r="AG41" s="147" t="s">
        <v>1168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197" t="s">
        <v>1209</v>
      </c>
      <c r="D42" s="198"/>
      <c r="E42" s="199">
        <v>0.14399999999999999</v>
      </c>
      <c r="F42" s="157"/>
      <c r="G42" s="157"/>
      <c r="H42" s="157"/>
      <c r="I42" s="157"/>
      <c r="J42" s="157"/>
      <c r="K42" s="157"/>
      <c r="L42" s="157"/>
      <c r="M42" s="157"/>
      <c r="N42" s="156"/>
      <c r="O42" s="156"/>
      <c r="P42" s="156"/>
      <c r="Q42" s="156"/>
      <c r="R42" s="157"/>
      <c r="S42" s="157"/>
      <c r="T42" s="157"/>
      <c r="U42" s="157"/>
      <c r="V42" s="157"/>
      <c r="W42" s="157"/>
      <c r="X42" s="157"/>
      <c r="Y42" s="147"/>
      <c r="Z42" s="147"/>
      <c r="AA42" s="147"/>
      <c r="AB42" s="147"/>
      <c r="AC42" s="147"/>
      <c r="AD42" s="147"/>
      <c r="AE42" s="147"/>
      <c r="AF42" s="147"/>
      <c r="AG42" s="147" t="s">
        <v>1170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66">
        <v>13</v>
      </c>
      <c r="B43" s="167" t="s">
        <v>1210</v>
      </c>
      <c r="C43" s="183" t="s">
        <v>1211</v>
      </c>
      <c r="D43" s="168" t="s">
        <v>896</v>
      </c>
      <c r="E43" s="169">
        <v>1.27349</v>
      </c>
      <c r="F43" s="170"/>
      <c r="G43" s="171">
        <f>ROUND(E43*F43,2)</f>
        <v>0</v>
      </c>
      <c r="H43" s="170">
        <v>2779.29</v>
      </c>
      <c r="I43" s="171">
        <f>ROUND(E43*H43,2)</f>
        <v>3539.4</v>
      </c>
      <c r="J43" s="170">
        <v>350.71</v>
      </c>
      <c r="K43" s="171">
        <f>ROUND(E43*J43,2)</f>
        <v>446.63</v>
      </c>
      <c r="L43" s="171">
        <v>21</v>
      </c>
      <c r="M43" s="171">
        <f>G43*(1+L43/100)</f>
        <v>0</v>
      </c>
      <c r="N43" s="169">
        <v>2.5249999999999999</v>
      </c>
      <c r="O43" s="169">
        <f>ROUND(E43*N43,2)</f>
        <v>3.22</v>
      </c>
      <c r="P43" s="169">
        <v>0</v>
      </c>
      <c r="Q43" s="169">
        <f>ROUND(E43*P43,2)</f>
        <v>0</v>
      </c>
      <c r="R43" s="171" t="s">
        <v>1196</v>
      </c>
      <c r="S43" s="171" t="s">
        <v>1165</v>
      </c>
      <c r="T43" s="172" t="s">
        <v>1165</v>
      </c>
      <c r="U43" s="157">
        <v>0.59899999999999998</v>
      </c>
      <c r="V43" s="157">
        <f>ROUND(E43*U43,2)</f>
        <v>0.76</v>
      </c>
      <c r="W43" s="157"/>
      <c r="X43" s="157" t="s">
        <v>247</v>
      </c>
      <c r="Y43" s="147"/>
      <c r="Z43" s="147"/>
      <c r="AA43" s="147"/>
      <c r="AB43" s="147"/>
      <c r="AC43" s="147"/>
      <c r="AD43" s="147"/>
      <c r="AE43" s="147"/>
      <c r="AF43" s="147"/>
      <c r="AG43" s="147" t="s">
        <v>1166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337" t="s">
        <v>1212</v>
      </c>
      <c r="D44" s="339"/>
      <c r="E44" s="339"/>
      <c r="F44" s="339"/>
      <c r="G44" s="339"/>
      <c r="H44" s="157"/>
      <c r="I44" s="157"/>
      <c r="J44" s="157"/>
      <c r="K44" s="157"/>
      <c r="L44" s="157"/>
      <c r="M44" s="157"/>
      <c r="N44" s="156"/>
      <c r="O44" s="156"/>
      <c r="P44" s="156"/>
      <c r="Q44" s="156"/>
      <c r="R44" s="157"/>
      <c r="S44" s="157"/>
      <c r="T44" s="157"/>
      <c r="U44" s="157"/>
      <c r="V44" s="157"/>
      <c r="W44" s="157"/>
      <c r="X44" s="157"/>
      <c r="Y44" s="147"/>
      <c r="Z44" s="147"/>
      <c r="AA44" s="147"/>
      <c r="AB44" s="147"/>
      <c r="AC44" s="147"/>
      <c r="AD44" s="147"/>
      <c r="AE44" s="147"/>
      <c r="AF44" s="147"/>
      <c r="AG44" s="147" t="s">
        <v>1168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97" t="s">
        <v>1213</v>
      </c>
      <c r="D45" s="198"/>
      <c r="E45" s="199">
        <v>1.27349</v>
      </c>
      <c r="F45" s="157"/>
      <c r="G45" s="157"/>
      <c r="H45" s="157"/>
      <c r="I45" s="157"/>
      <c r="J45" s="157"/>
      <c r="K45" s="157"/>
      <c r="L45" s="157"/>
      <c r="M45" s="157"/>
      <c r="N45" s="156"/>
      <c r="O45" s="156"/>
      <c r="P45" s="156"/>
      <c r="Q45" s="156"/>
      <c r="R45" s="157"/>
      <c r="S45" s="157"/>
      <c r="T45" s="157"/>
      <c r="U45" s="157"/>
      <c r="V45" s="157"/>
      <c r="W45" s="157"/>
      <c r="X45" s="157"/>
      <c r="Y45" s="147"/>
      <c r="Z45" s="147"/>
      <c r="AA45" s="147"/>
      <c r="AB45" s="147"/>
      <c r="AC45" s="147"/>
      <c r="AD45" s="147"/>
      <c r="AE45" s="147"/>
      <c r="AF45" s="147"/>
      <c r="AG45" s="147" t="s">
        <v>1170</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6">
        <v>14</v>
      </c>
      <c r="B46" s="167" t="s">
        <v>1214</v>
      </c>
      <c r="C46" s="183" t="s">
        <v>1215</v>
      </c>
      <c r="D46" s="168" t="s">
        <v>581</v>
      </c>
      <c r="E46" s="169">
        <v>8.4899000000000004</v>
      </c>
      <c r="F46" s="170"/>
      <c r="G46" s="171">
        <f>ROUND(E46*F46,2)</f>
        <v>0</v>
      </c>
      <c r="H46" s="170">
        <v>177.36</v>
      </c>
      <c r="I46" s="171">
        <f>ROUND(E46*H46,2)</f>
        <v>1505.77</v>
      </c>
      <c r="J46" s="170">
        <v>402.64</v>
      </c>
      <c r="K46" s="171">
        <f>ROUND(E46*J46,2)</f>
        <v>3418.37</v>
      </c>
      <c r="L46" s="171">
        <v>21</v>
      </c>
      <c r="M46" s="171">
        <f>G46*(1+L46/100)</f>
        <v>0</v>
      </c>
      <c r="N46" s="169">
        <v>3.9309999999999998E-2</v>
      </c>
      <c r="O46" s="169">
        <f>ROUND(E46*N46,2)</f>
        <v>0.33</v>
      </c>
      <c r="P46" s="169">
        <v>0</v>
      </c>
      <c r="Q46" s="169">
        <f>ROUND(E46*P46,2)</f>
        <v>0</v>
      </c>
      <c r="R46" s="171" t="s">
        <v>1196</v>
      </c>
      <c r="S46" s="171" t="s">
        <v>1165</v>
      </c>
      <c r="T46" s="172" t="s">
        <v>1165</v>
      </c>
      <c r="U46" s="157">
        <v>0.65</v>
      </c>
      <c r="V46" s="157">
        <f>ROUND(E46*U46,2)</f>
        <v>5.52</v>
      </c>
      <c r="W46" s="157"/>
      <c r="X46" s="157" t="s">
        <v>247</v>
      </c>
      <c r="Y46" s="147"/>
      <c r="Z46" s="147"/>
      <c r="AA46" s="147"/>
      <c r="AB46" s="147"/>
      <c r="AC46" s="147"/>
      <c r="AD46" s="147"/>
      <c r="AE46" s="147"/>
      <c r="AF46" s="147"/>
      <c r="AG46" s="147" t="s">
        <v>1166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1.35" outlineLevel="1" x14ac:dyDescent="0.25">
      <c r="A47" s="154"/>
      <c r="B47" s="155"/>
      <c r="C47" s="337" t="s">
        <v>1216</v>
      </c>
      <c r="D47" s="339"/>
      <c r="E47" s="339"/>
      <c r="F47" s="339"/>
      <c r="G47" s="339"/>
      <c r="H47" s="157"/>
      <c r="I47" s="157"/>
      <c r="J47" s="157"/>
      <c r="K47" s="157"/>
      <c r="L47" s="157"/>
      <c r="M47" s="157"/>
      <c r="N47" s="156"/>
      <c r="O47" s="156"/>
      <c r="P47" s="156"/>
      <c r="Q47" s="156"/>
      <c r="R47" s="157"/>
      <c r="S47" s="157"/>
      <c r="T47" s="157"/>
      <c r="U47" s="157"/>
      <c r="V47" s="157"/>
      <c r="W47" s="157"/>
      <c r="X47" s="157"/>
      <c r="Y47" s="147"/>
      <c r="Z47" s="147"/>
      <c r="AA47" s="147"/>
      <c r="AB47" s="147"/>
      <c r="AC47" s="147"/>
      <c r="AD47" s="147"/>
      <c r="AE47" s="147"/>
      <c r="AF47" s="147"/>
      <c r="AG47" s="147" t="s">
        <v>1168</v>
      </c>
      <c r="AH47" s="147"/>
      <c r="AI47" s="147"/>
      <c r="AJ47" s="147"/>
      <c r="AK47" s="147"/>
      <c r="AL47" s="147"/>
      <c r="AM47" s="147"/>
      <c r="AN47" s="147"/>
      <c r="AO47" s="147"/>
      <c r="AP47" s="147"/>
      <c r="AQ47" s="147"/>
      <c r="AR47" s="147"/>
      <c r="AS47" s="147"/>
      <c r="AT47" s="147"/>
      <c r="AU47" s="147"/>
      <c r="AV47" s="147"/>
      <c r="AW47" s="147"/>
      <c r="AX47" s="147"/>
      <c r="AY47" s="147"/>
      <c r="AZ47" s="147"/>
      <c r="BA47" s="180" t="str">
        <f>C47</f>
        <v>bednění svislé nebo šikmé (odkloněné), půdorysně přímé nebo zalomené základových zdí ve volných nebo zapažených jámách, rýhách, šachtách, včetně případných vzpěr,</v>
      </c>
      <c r="BB47" s="147"/>
      <c r="BC47" s="147"/>
      <c r="BD47" s="147"/>
      <c r="BE47" s="147"/>
      <c r="BF47" s="147"/>
      <c r="BG47" s="147"/>
      <c r="BH47" s="147"/>
    </row>
    <row r="48" spans="1:60" outlineLevel="1" x14ac:dyDescent="0.25">
      <c r="A48" s="154"/>
      <c r="B48" s="155"/>
      <c r="C48" s="197" t="s">
        <v>1217</v>
      </c>
      <c r="D48" s="198"/>
      <c r="E48" s="199">
        <v>8.4899000000000004</v>
      </c>
      <c r="F48" s="157"/>
      <c r="G48" s="157"/>
      <c r="H48" s="157"/>
      <c r="I48" s="157"/>
      <c r="J48" s="157"/>
      <c r="K48" s="157"/>
      <c r="L48" s="157"/>
      <c r="M48" s="157"/>
      <c r="N48" s="156"/>
      <c r="O48" s="156"/>
      <c r="P48" s="156"/>
      <c r="Q48" s="156"/>
      <c r="R48" s="157"/>
      <c r="S48" s="157"/>
      <c r="T48" s="157"/>
      <c r="U48" s="157"/>
      <c r="V48" s="157"/>
      <c r="W48" s="157"/>
      <c r="X48" s="157"/>
      <c r="Y48" s="147"/>
      <c r="Z48" s="147"/>
      <c r="AA48" s="147"/>
      <c r="AB48" s="147"/>
      <c r="AC48" s="147"/>
      <c r="AD48" s="147"/>
      <c r="AE48" s="147"/>
      <c r="AF48" s="147"/>
      <c r="AG48" s="147" t="s">
        <v>1170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66">
        <v>15</v>
      </c>
      <c r="B49" s="167" t="s">
        <v>1218</v>
      </c>
      <c r="C49" s="183" t="s">
        <v>1219</v>
      </c>
      <c r="D49" s="168" t="s">
        <v>581</v>
      </c>
      <c r="E49" s="169">
        <v>8.4899000000000004</v>
      </c>
      <c r="F49" s="170"/>
      <c r="G49" s="171">
        <f>ROUND(E49*F49,2)</f>
        <v>0</v>
      </c>
      <c r="H49" s="170">
        <v>0</v>
      </c>
      <c r="I49" s="171">
        <f>ROUND(E49*H49,2)</f>
        <v>0</v>
      </c>
      <c r="J49" s="170">
        <v>268.5</v>
      </c>
      <c r="K49" s="171">
        <f>ROUND(E49*J49,2)</f>
        <v>2279.54</v>
      </c>
      <c r="L49" s="171">
        <v>21</v>
      </c>
      <c r="M49" s="171">
        <f>G49*(1+L49/100)</f>
        <v>0</v>
      </c>
      <c r="N49" s="169">
        <v>0</v>
      </c>
      <c r="O49" s="169">
        <f>ROUND(E49*N49,2)</f>
        <v>0</v>
      </c>
      <c r="P49" s="169">
        <v>0</v>
      </c>
      <c r="Q49" s="169">
        <f>ROUND(E49*P49,2)</f>
        <v>0</v>
      </c>
      <c r="R49" s="171" t="s">
        <v>1196</v>
      </c>
      <c r="S49" s="171" t="s">
        <v>1165</v>
      </c>
      <c r="T49" s="172" t="s">
        <v>1165</v>
      </c>
      <c r="U49" s="157">
        <v>0.35</v>
      </c>
      <c r="V49" s="157">
        <f>ROUND(E49*U49,2)</f>
        <v>2.97</v>
      </c>
      <c r="W49" s="157"/>
      <c r="X49" s="157" t="s">
        <v>247</v>
      </c>
      <c r="Y49" s="147"/>
      <c r="Z49" s="147"/>
      <c r="AA49" s="147"/>
      <c r="AB49" s="147"/>
      <c r="AC49" s="147"/>
      <c r="AD49" s="147"/>
      <c r="AE49" s="147"/>
      <c r="AF49" s="147"/>
      <c r="AG49" s="147" t="s">
        <v>1166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1.35" outlineLevel="1" x14ac:dyDescent="0.25">
      <c r="A50" s="154"/>
      <c r="B50" s="155"/>
      <c r="C50" s="337" t="s">
        <v>1216</v>
      </c>
      <c r="D50" s="339"/>
      <c r="E50" s="339"/>
      <c r="F50" s="339"/>
      <c r="G50" s="339"/>
      <c r="H50" s="157"/>
      <c r="I50" s="157"/>
      <c r="J50" s="157"/>
      <c r="K50" s="157"/>
      <c r="L50" s="157"/>
      <c r="M50" s="157"/>
      <c r="N50" s="156"/>
      <c r="O50" s="156"/>
      <c r="P50" s="156"/>
      <c r="Q50" s="156"/>
      <c r="R50" s="157"/>
      <c r="S50" s="157"/>
      <c r="T50" s="157"/>
      <c r="U50" s="157"/>
      <c r="V50" s="157"/>
      <c r="W50" s="157"/>
      <c r="X50" s="157"/>
      <c r="Y50" s="147"/>
      <c r="Z50" s="147"/>
      <c r="AA50" s="147"/>
      <c r="AB50" s="147"/>
      <c r="AC50" s="147"/>
      <c r="AD50" s="147"/>
      <c r="AE50" s="147"/>
      <c r="AF50" s="147"/>
      <c r="AG50" s="147" t="s">
        <v>1168</v>
      </c>
      <c r="AH50" s="147"/>
      <c r="AI50" s="147"/>
      <c r="AJ50" s="147"/>
      <c r="AK50" s="147"/>
      <c r="AL50" s="147"/>
      <c r="AM50" s="147"/>
      <c r="AN50" s="147"/>
      <c r="AO50" s="147"/>
      <c r="AP50" s="147"/>
      <c r="AQ50" s="147"/>
      <c r="AR50" s="147"/>
      <c r="AS50" s="147"/>
      <c r="AT50" s="147"/>
      <c r="AU50" s="147"/>
      <c r="AV50" s="147"/>
      <c r="AW50" s="147"/>
      <c r="AX50" s="147"/>
      <c r="AY50" s="147"/>
      <c r="AZ50" s="147"/>
      <c r="BA50" s="180" t="str">
        <f>C50</f>
        <v>bednění svislé nebo šikmé (odkloněné), půdorysně přímé nebo zalomené základových zdí ve volných nebo zapažených jámách, rýhách, šachtách, včetně případných vzpěr,</v>
      </c>
      <c r="BB50" s="147"/>
      <c r="BC50" s="147"/>
      <c r="BD50" s="147"/>
      <c r="BE50" s="147"/>
      <c r="BF50" s="147"/>
      <c r="BG50" s="147"/>
      <c r="BH50" s="147"/>
    </row>
    <row r="51" spans="1:60" outlineLevel="1" x14ac:dyDescent="0.25">
      <c r="A51" s="154"/>
      <c r="B51" s="155"/>
      <c r="C51" s="197" t="s">
        <v>1220</v>
      </c>
      <c r="D51" s="198"/>
      <c r="E51" s="199">
        <v>8.4899000000000004</v>
      </c>
      <c r="F51" s="157"/>
      <c r="G51" s="157"/>
      <c r="H51" s="157"/>
      <c r="I51" s="157"/>
      <c r="J51" s="157"/>
      <c r="K51" s="157"/>
      <c r="L51" s="157"/>
      <c r="M51" s="157"/>
      <c r="N51" s="156"/>
      <c r="O51" s="156"/>
      <c r="P51" s="156"/>
      <c r="Q51" s="156"/>
      <c r="R51" s="157"/>
      <c r="S51" s="157"/>
      <c r="T51" s="157"/>
      <c r="U51" s="157"/>
      <c r="V51" s="157"/>
      <c r="W51" s="157"/>
      <c r="X51" s="157"/>
      <c r="Y51" s="147"/>
      <c r="Z51" s="147"/>
      <c r="AA51" s="147"/>
      <c r="AB51" s="147"/>
      <c r="AC51" s="147"/>
      <c r="AD51" s="147"/>
      <c r="AE51" s="147"/>
      <c r="AF51" s="147"/>
      <c r="AG51" s="147" t="s">
        <v>1170</v>
      </c>
      <c r="AH51" s="147">
        <v>5</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5">
      <c r="A52" s="159" t="s">
        <v>240</v>
      </c>
      <c r="B52" s="160" t="s">
        <v>62</v>
      </c>
      <c r="C52" s="181" t="s">
        <v>123</v>
      </c>
      <c r="D52" s="161"/>
      <c r="E52" s="162"/>
      <c r="F52" s="163"/>
      <c r="G52" s="163">
        <f>SUMIF(AG53:AG127,"&lt;&gt;NOR",G53:G127)</f>
        <v>0</v>
      </c>
      <c r="H52" s="163"/>
      <c r="I52" s="163">
        <f>SUM(I53:I127)</f>
        <v>1700279.88</v>
      </c>
      <c r="J52" s="163"/>
      <c r="K52" s="163">
        <f>SUM(K53:K127)</f>
        <v>824175.23</v>
      </c>
      <c r="L52" s="163"/>
      <c r="M52" s="163">
        <f>SUM(M53:M127)</f>
        <v>0</v>
      </c>
      <c r="N52" s="162"/>
      <c r="O52" s="162">
        <f>SUM(O53:O127)</f>
        <v>294.11999999999989</v>
      </c>
      <c r="P52" s="162"/>
      <c r="Q52" s="162">
        <f>SUM(Q53:Q127)</f>
        <v>0.5</v>
      </c>
      <c r="R52" s="163"/>
      <c r="S52" s="163"/>
      <c r="T52" s="164"/>
      <c r="U52" s="158"/>
      <c r="V52" s="158">
        <f>SUM(V53:V127)</f>
        <v>2043.3700000000001</v>
      </c>
      <c r="W52" s="158"/>
      <c r="X52" s="158"/>
      <c r="AG52" t="s">
        <v>241</v>
      </c>
    </row>
    <row r="53" spans="1:60" ht="31.1" outlineLevel="1" x14ac:dyDescent="0.25">
      <c r="A53" s="166">
        <v>16</v>
      </c>
      <c r="B53" s="167" t="s">
        <v>1221</v>
      </c>
      <c r="C53" s="183" t="s">
        <v>1222</v>
      </c>
      <c r="D53" s="168" t="s">
        <v>581</v>
      </c>
      <c r="E53" s="169">
        <v>415.18533000000002</v>
      </c>
      <c r="F53" s="170"/>
      <c r="G53" s="171">
        <f>ROUND(E53*F53,2)</f>
        <v>0</v>
      </c>
      <c r="H53" s="170">
        <v>1162.22</v>
      </c>
      <c r="I53" s="171">
        <f>ROUND(E53*H53,2)</f>
        <v>482536.69</v>
      </c>
      <c r="J53" s="170">
        <v>492.78</v>
      </c>
      <c r="K53" s="171">
        <f>ROUND(E53*J53,2)</f>
        <v>204595.03</v>
      </c>
      <c r="L53" s="171">
        <v>21</v>
      </c>
      <c r="M53" s="171">
        <f>G53*(1+L53/100)</f>
        <v>0</v>
      </c>
      <c r="N53" s="169">
        <v>0.41428999999999999</v>
      </c>
      <c r="O53" s="169">
        <f>ROUND(E53*N53,2)</f>
        <v>172.01</v>
      </c>
      <c r="P53" s="169">
        <v>0</v>
      </c>
      <c r="Q53" s="169">
        <f>ROUND(E53*P53,2)</f>
        <v>0</v>
      </c>
      <c r="R53" s="171" t="s">
        <v>1196</v>
      </c>
      <c r="S53" s="171" t="s">
        <v>1223</v>
      </c>
      <c r="T53" s="172" t="s">
        <v>1223</v>
      </c>
      <c r="U53" s="157">
        <v>1.3024</v>
      </c>
      <c r="V53" s="157">
        <f>ROUND(E53*U53,2)</f>
        <v>540.74</v>
      </c>
      <c r="W53" s="157"/>
      <c r="X53" s="157" t="s">
        <v>247</v>
      </c>
      <c r="Y53" s="147"/>
      <c r="Z53" s="147"/>
      <c r="AA53" s="147"/>
      <c r="AB53" s="147"/>
      <c r="AC53" s="147"/>
      <c r="AD53" s="147"/>
      <c r="AE53" s="147"/>
      <c r="AF53" s="147"/>
      <c r="AG53" s="147" t="s">
        <v>1166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197" t="s">
        <v>1224</v>
      </c>
      <c r="D54" s="198"/>
      <c r="E54" s="199">
        <v>225.29849999999999</v>
      </c>
      <c r="F54" s="157"/>
      <c r="G54" s="157"/>
      <c r="H54" s="157"/>
      <c r="I54" s="157"/>
      <c r="J54" s="157"/>
      <c r="K54" s="157"/>
      <c r="L54" s="157"/>
      <c r="M54" s="157"/>
      <c r="N54" s="156"/>
      <c r="O54" s="156"/>
      <c r="P54" s="156"/>
      <c r="Q54" s="156"/>
      <c r="R54" s="157"/>
      <c r="S54" s="157"/>
      <c r="T54" s="157"/>
      <c r="U54" s="157"/>
      <c r="V54" s="157"/>
      <c r="W54" s="157"/>
      <c r="X54" s="157"/>
      <c r="Y54" s="147"/>
      <c r="Z54" s="147"/>
      <c r="AA54" s="147"/>
      <c r="AB54" s="147"/>
      <c r="AC54" s="147"/>
      <c r="AD54" s="147"/>
      <c r="AE54" s="147"/>
      <c r="AF54" s="147"/>
      <c r="AG54" s="147" t="s">
        <v>1170</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0.75" outlineLevel="1" x14ac:dyDescent="0.25">
      <c r="A55" s="154"/>
      <c r="B55" s="155"/>
      <c r="C55" s="197" t="s">
        <v>1225</v>
      </c>
      <c r="D55" s="198"/>
      <c r="E55" s="199">
        <v>175.05883</v>
      </c>
      <c r="F55" s="157"/>
      <c r="G55" s="157"/>
      <c r="H55" s="157"/>
      <c r="I55" s="157"/>
      <c r="J55" s="157"/>
      <c r="K55" s="157"/>
      <c r="L55" s="157"/>
      <c r="M55" s="157"/>
      <c r="N55" s="156"/>
      <c r="O55" s="156"/>
      <c r="P55" s="156"/>
      <c r="Q55" s="156"/>
      <c r="R55" s="157"/>
      <c r="S55" s="157"/>
      <c r="T55" s="157"/>
      <c r="U55" s="157"/>
      <c r="V55" s="157"/>
      <c r="W55" s="157"/>
      <c r="X55" s="157"/>
      <c r="Y55" s="147"/>
      <c r="Z55" s="147"/>
      <c r="AA55" s="147"/>
      <c r="AB55" s="147"/>
      <c r="AC55" s="147"/>
      <c r="AD55" s="147"/>
      <c r="AE55" s="147"/>
      <c r="AF55" s="147"/>
      <c r="AG55" s="147" t="s">
        <v>1170</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197" t="s">
        <v>1226</v>
      </c>
      <c r="D56" s="198"/>
      <c r="E56" s="199">
        <v>-117.16</v>
      </c>
      <c r="F56" s="157"/>
      <c r="G56" s="157"/>
      <c r="H56" s="157"/>
      <c r="I56" s="157"/>
      <c r="J56" s="157"/>
      <c r="K56" s="157"/>
      <c r="L56" s="157"/>
      <c r="M56" s="157"/>
      <c r="N56" s="156"/>
      <c r="O56" s="156"/>
      <c r="P56" s="156"/>
      <c r="Q56" s="156"/>
      <c r="R56" s="157"/>
      <c r="S56" s="157"/>
      <c r="T56" s="157"/>
      <c r="U56" s="157"/>
      <c r="V56" s="157"/>
      <c r="W56" s="157"/>
      <c r="X56" s="157"/>
      <c r="Y56" s="147"/>
      <c r="Z56" s="147"/>
      <c r="AA56" s="147"/>
      <c r="AB56" s="147"/>
      <c r="AC56" s="147"/>
      <c r="AD56" s="147"/>
      <c r="AE56" s="147"/>
      <c r="AF56" s="147"/>
      <c r="AG56" s="147" t="s">
        <v>1170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97" t="s">
        <v>1227</v>
      </c>
      <c r="D57" s="198"/>
      <c r="E57" s="199">
        <v>25.841000000000001</v>
      </c>
      <c r="F57" s="157"/>
      <c r="G57" s="157"/>
      <c r="H57" s="157"/>
      <c r="I57" s="157"/>
      <c r="J57" s="157"/>
      <c r="K57" s="157"/>
      <c r="L57" s="157"/>
      <c r="M57" s="157"/>
      <c r="N57" s="156"/>
      <c r="O57" s="156"/>
      <c r="P57" s="156"/>
      <c r="Q57" s="156"/>
      <c r="R57" s="157"/>
      <c r="S57" s="157"/>
      <c r="T57" s="157"/>
      <c r="U57" s="157"/>
      <c r="V57" s="157"/>
      <c r="W57" s="157"/>
      <c r="X57" s="157"/>
      <c r="Y57" s="147"/>
      <c r="Z57" s="147"/>
      <c r="AA57" s="147"/>
      <c r="AB57" s="147"/>
      <c r="AC57" s="147"/>
      <c r="AD57" s="147"/>
      <c r="AE57" s="147"/>
      <c r="AF57" s="147"/>
      <c r="AG57" s="147" t="s">
        <v>1170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97" t="s">
        <v>1228</v>
      </c>
      <c r="D58" s="198"/>
      <c r="E58" s="199">
        <v>60.778199999999998</v>
      </c>
      <c r="F58" s="157"/>
      <c r="G58" s="157"/>
      <c r="H58" s="157"/>
      <c r="I58" s="157"/>
      <c r="J58" s="157"/>
      <c r="K58" s="157"/>
      <c r="L58" s="157"/>
      <c r="M58" s="157"/>
      <c r="N58" s="156"/>
      <c r="O58" s="156"/>
      <c r="P58" s="156"/>
      <c r="Q58" s="156"/>
      <c r="R58" s="157"/>
      <c r="S58" s="157"/>
      <c r="T58" s="157"/>
      <c r="U58" s="157"/>
      <c r="V58" s="157"/>
      <c r="W58" s="157"/>
      <c r="X58" s="157"/>
      <c r="Y58" s="147"/>
      <c r="Z58" s="147"/>
      <c r="AA58" s="147"/>
      <c r="AB58" s="147"/>
      <c r="AC58" s="147"/>
      <c r="AD58" s="147"/>
      <c r="AE58" s="147"/>
      <c r="AF58" s="147"/>
      <c r="AG58" s="147" t="s">
        <v>1170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97" t="s">
        <v>1229</v>
      </c>
      <c r="D59" s="198"/>
      <c r="E59" s="199">
        <v>45.3688</v>
      </c>
      <c r="F59" s="157"/>
      <c r="G59" s="157"/>
      <c r="H59" s="157"/>
      <c r="I59" s="157"/>
      <c r="J59" s="157"/>
      <c r="K59" s="157"/>
      <c r="L59" s="157"/>
      <c r="M59" s="157"/>
      <c r="N59" s="156"/>
      <c r="O59" s="156"/>
      <c r="P59" s="156"/>
      <c r="Q59" s="156"/>
      <c r="R59" s="157"/>
      <c r="S59" s="157"/>
      <c r="T59" s="157"/>
      <c r="U59" s="157"/>
      <c r="V59" s="157"/>
      <c r="W59" s="157"/>
      <c r="X59" s="157"/>
      <c r="Y59" s="147"/>
      <c r="Z59" s="147"/>
      <c r="AA59" s="147"/>
      <c r="AB59" s="147"/>
      <c r="AC59" s="147"/>
      <c r="AD59" s="147"/>
      <c r="AE59" s="147"/>
      <c r="AF59" s="147"/>
      <c r="AG59" s="147" t="s">
        <v>1170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0.75" outlineLevel="1" x14ac:dyDescent="0.25">
      <c r="A60" s="166">
        <v>17</v>
      </c>
      <c r="B60" s="167" t="s">
        <v>1230</v>
      </c>
      <c r="C60" s="183" t="s">
        <v>1231</v>
      </c>
      <c r="D60" s="168" t="s">
        <v>581</v>
      </c>
      <c r="E60" s="169">
        <v>314.98570000000001</v>
      </c>
      <c r="F60" s="170"/>
      <c r="G60" s="171">
        <f>ROUND(E60*F60,2)</f>
        <v>0</v>
      </c>
      <c r="H60" s="170">
        <v>1434.3</v>
      </c>
      <c r="I60" s="171">
        <f>ROUND(E60*H60,2)</f>
        <v>451783.99</v>
      </c>
      <c r="J60" s="170">
        <v>353.7</v>
      </c>
      <c r="K60" s="171">
        <f>ROUND(E60*J60,2)</f>
        <v>111410.44</v>
      </c>
      <c r="L60" s="171">
        <v>21</v>
      </c>
      <c r="M60" s="171">
        <f>G60*(1+L60/100)</f>
        <v>0</v>
      </c>
      <c r="N60" s="169">
        <v>0.21063000000000001</v>
      </c>
      <c r="O60" s="169">
        <f>ROUND(E60*N60,2)</f>
        <v>66.349999999999994</v>
      </c>
      <c r="P60" s="169">
        <v>0</v>
      </c>
      <c r="Q60" s="169">
        <f>ROUND(E60*P60,2)</f>
        <v>0</v>
      </c>
      <c r="R60" s="171" t="s">
        <v>1196</v>
      </c>
      <c r="S60" s="171" t="s">
        <v>1165</v>
      </c>
      <c r="T60" s="172" t="s">
        <v>1165</v>
      </c>
      <c r="U60" s="157">
        <v>0.71719999999999995</v>
      </c>
      <c r="V60" s="157">
        <f>ROUND(E60*U60,2)</f>
        <v>225.91</v>
      </c>
      <c r="W60" s="157"/>
      <c r="X60" s="157" t="s">
        <v>247</v>
      </c>
      <c r="Y60" s="147"/>
      <c r="Z60" s="147"/>
      <c r="AA60" s="147"/>
      <c r="AB60" s="147"/>
      <c r="AC60" s="147"/>
      <c r="AD60" s="147"/>
      <c r="AE60" s="147"/>
      <c r="AF60" s="147"/>
      <c r="AG60" s="147" t="s">
        <v>1166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75" outlineLevel="1" x14ac:dyDescent="0.25">
      <c r="A61" s="154"/>
      <c r="B61" s="155"/>
      <c r="C61" s="197" t="s">
        <v>1232</v>
      </c>
      <c r="D61" s="198"/>
      <c r="E61" s="199">
        <v>314.98570000000001</v>
      </c>
      <c r="F61" s="157"/>
      <c r="G61" s="157"/>
      <c r="H61" s="157"/>
      <c r="I61" s="157"/>
      <c r="J61" s="157"/>
      <c r="K61" s="157"/>
      <c r="L61" s="157"/>
      <c r="M61" s="157"/>
      <c r="N61" s="156"/>
      <c r="O61" s="156"/>
      <c r="P61" s="156"/>
      <c r="Q61" s="156"/>
      <c r="R61" s="157"/>
      <c r="S61" s="157"/>
      <c r="T61" s="157"/>
      <c r="U61" s="157"/>
      <c r="V61" s="157"/>
      <c r="W61" s="157"/>
      <c r="X61" s="157"/>
      <c r="Y61" s="147"/>
      <c r="Z61" s="147"/>
      <c r="AA61" s="147"/>
      <c r="AB61" s="147"/>
      <c r="AC61" s="147"/>
      <c r="AD61" s="147"/>
      <c r="AE61" s="147"/>
      <c r="AF61" s="147"/>
      <c r="AG61" s="147" t="s">
        <v>1170</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0.75" outlineLevel="1" x14ac:dyDescent="0.25">
      <c r="A62" s="166">
        <v>18</v>
      </c>
      <c r="B62" s="167" t="s">
        <v>1233</v>
      </c>
      <c r="C62" s="183" t="s">
        <v>1234</v>
      </c>
      <c r="D62" s="168" t="s">
        <v>502</v>
      </c>
      <c r="E62" s="169">
        <v>2</v>
      </c>
      <c r="F62" s="170"/>
      <c r="G62" s="171">
        <f>ROUND(E62*F62,2)</f>
        <v>0</v>
      </c>
      <c r="H62" s="170">
        <v>412.18</v>
      </c>
      <c r="I62" s="171">
        <f>ROUND(E62*H62,2)</f>
        <v>824.36</v>
      </c>
      <c r="J62" s="170">
        <v>156.82</v>
      </c>
      <c r="K62" s="171">
        <f>ROUND(E62*J62,2)</f>
        <v>313.64</v>
      </c>
      <c r="L62" s="171">
        <v>21</v>
      </c>
      <c r="M62" s="171">
        <f>G62*(1+L62/100)</f>
        <v>0</v>
      </c>
      <c r="N62" s="169">
        <v>2.5749999999999999E-2</v>
      </c>
      <c r="O62" s="169">
        <f>ROUND(E62*N62,2)</f>
        <v>0.05</v>
      </c>
      <c r="P62" s="169">
        <v>0</v>
      </c>
      <c r="Q62" s="169">
        <f>ROUND(E62*P62,2)</f>
        <v>0</v>
      </c>
      <c r="R62" s="171" t="s">
        <v>1196</v>
      </c>
      <c r="S62" s="171" t="s">
        <v>1165</v>
      </c>
      <c r="T62" s="172" t="s">
        <v>1165</v>
      </c>
      <c r="U62" s="157">
        <v>0.3175</v>
      </c>
      <c r="V62" s="157">
        <f>ROUND(E62*U62,2)</f>
        <v>0.64</v>
      </c>
      <c r="W62" s="157"/>
      <c r="X62" s="157" t="s">
        <v>247</v>
      </c>
      <c r="Y62" s="147"/>
      <c r="Z62" s="147"/>
      <c r="AA62" s="147"/>
      <c r="AB62" s="147"/>
      <c r="AC62" s="147"/>
      <c r="AD62" s="147"/>
      <c r="AE62" s="147"/>
      <c r="AF62" s="147"/>
      <c r="AG62" s="147" t="s">
        <v>1166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197" t="s">
        <v>121</v>
      </c>
      <c r="D63" s="198"/>
      <c r="E63" s="199">
        <v>2</v>
      </c>
      <c r="F63" s="157"/>
      <c r="G63" s="157"/>
      <c r="H63" s="157"/>
      <c r="I63" s="157"/>
      <c r="J63" s="157"/>
      <c r="K63" s="157"/>
      <c r="L63" s="157"/>
      <c r="M63" s="157"/>
      <c r="N63" s="156"/>
      <c r="O63" s="156"/>
      <c r="P63" s="156"/>
      <c r="Q63" s="156"/>
      <c r="R63" s="157"/>
      <c r="S63" s="157"/>
      <c r="T63" s="157"/>
      <c r="U63" s="157"/>
      <c r="V63" s="157"/>
      <c r="W63" s="157"/>
      <c r="X63" s="157"/>
      <c r="Y63" s="147"/>
      <c r="Z63" s="147"/>
      <c r="AA63" s="147"/>
      <c r="AB63" s="147"/>
      <c r="AC63" s="147"/>
      <c r="AD63" s="147"/>
      <c r="AE63" s="147"/>
      <c r="AF63" s="147"/>
      <c r="AG63" s="147" t="s">
        <v>1170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0.75" outlineLevel="1" x14ac:dyDescent="0.25">
      <c r="A64" s="166">
        <v>19</v>
      </c>
      <c r="B64" s="167" t="s">
        <v>1235</v>
      </c>
      <c r="C64" s="183" t="s">
        <v>1236</v>
      </c>
      <c r="D64" s="168" t="s">
        <v>502</v>
      </c>
      <c r="E64" s="169">
        <v>1</v>
      </c>
      <c r="F64" s="170"/>
      <c r="G64" s="171">
        <f>ROUND(E64*F64,2)</f>
        <v>0</v>
      </c>
      <c r="H64" s="170">
        <v>572.37</v>
      </c>
      <c r="I64" s="171">
        <f>ROUND(E64*H64,2)</f>
        <v>572.37</v>
      </c>
      <c r="J64" s="170">
        <v>166.63</v>
      </c>
      <c r="K64" s="171">
        <f>ROUND(E64*J64,2)</f>
        <v>166.63</v>
      </c>
      <c r="L64" s="171">
        <v>21</v>
      </c>
      <c r="M64" s="171">
        <f>G64*(1+L64/100)</f>
        <v>0</v>
      </c>
      <c r="N64" s="169">
        <v>3.4930000000000003E-2</v>
      </c>
      <c r="O64" s="169">
        <f>ROUND(E64*N64,2)</f>
        <v>0.03</v>
      </c>
      <c r="P64" s="169">
        <v>0</v>
      </c>
      <c r="Q64" s="169">
        <f>ROUND(E64*P64,2)</f>
        <v>0</v>
      </c>
      <c r="R64" s="171" t="s">
        <v>1196</v>
      </c>
      <c r="S64" s="171" t="s">
        <v>1165</v>
      </c>
      <c r="T64" s="172" t="s">
        <v>1165</v>
      </c>
      <c r="U64" s="157">
        <v>0.33750000000000002</v>
      </c>
      <c r="V64" s="157">
        <f>ROUND(E64*U64,2)</f>
        <v>0.34</v>
      </c>
      <c r="W64" s="157"/>
      <c r="X64" s="157" t="s">
        <v>247</v>
      </c>
      <c r="Y64" s="147"/>
      <c r="Z64" s="147"/>
      <c r="AA64" s="147"/>
      <c r="AB64" s="147"/>
      <c r="AC64" s="147"/>
      <c r="AD64" s="147"/>
      <c r="AE64" s="147"/>
      <c r="AF64" s="147"/>
      <c r="AG64" s="147" t="s">
        <v>1166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197" t="s">
        <v>1237</v>
      </c>
      <c r="D65" s="198"/>
      <c r="E65" s="199">
        <v>1</v>
      </c>
      <c r="F65" s="157"/>
      <c r="G65" s="157"/>
      <c r="H65" s="157"/>
      <c r="I65" s="157"/>
      <c r="J65" s="157"/>
      <c r="K65" s="157"/>
      <c r="L65" s="157"/>
      <c r="M65" s="157"/>
      <c r="N65" s="156"/>
      <c r="O65" s="156"/>
      <c r="P65" s="156"/>
      <c r="Q65" s="156"/>
      <c r="R65" s="157"/>
      <c r="S65" s="157"/>
      <c r="T65" s="157"/>
      <c r="U65" s="157"/>
      <c r="V65" s="157"/>
      <c r="W65" s="157"/>
      <c r="X65" s="157"/>
      <c r="Y65" s="147"/>
      <c r="Z65" s="147"/>
      <c r="AA65" s="147"/>
      <c r="AB65" s="147"/>
      <c r="AC65" s="147"/>
      <c r="AD65" s="147"/>
      <c r="AE65" s="147"/>
      <c r="AF65" s="147"/>
      <c r="AG65" s="147" t="s">
        <v>1170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0.75" outlineLevel="1" x14ac:dyDescent="0.25">
      <c r="A66" s="166">
        <v>20</v>
      </c>
      <c r="B66" s="167" t="s">
        <v>1238</v>
      </c>
      <c r="C66" s="183" t="s">
        <v>1239</v>
      </c>
      <c r="D66" s="168" t="s">
        <v>502</v>
      </c>
      <c r="E66" s="169">
        <v>10</v>
      </c>
      <c r="F66" s="170"/>
      <c r="G66" s="171">
        <f>ROUND(E66*F66,2)</f>
        <v>0</v>
      </c>
      <c r="H66" s="170">
        <v>445.8</v>
      </c>
      <c r="I66" s="171">
        <f>ROUND(E66*H66,2)</f>
        <v>4458</v>
      </c>
      <c r="J66" s="170">
        <v>120.2</v>
      </c>
      <c r="K66" s="171">
        <f>ROUND(E66*J66,2)</f>
        <v>1202</v>
      </c>
      <c r="L66" s="171">
        <v>21</v>
      </c>
      <c r="M66" s="171">
        <f>G66*(1+L66/100)</f>
        <v>0</v>
      </c>
      <c r="N66" s="169">
        <v>3.637E-2</v>
      </c>
      <c r="O66" s="169">
        <f>ROUND(E66*N66,2)</f>
        <v>0.36</v>
      </c>
      <c r="P66" s="169">
        <v>0</v>
      </c>
      <c r="Q66" s="169">
        <f>ROUND(E66*P66,2)</f>
        <v>0</v>
      </c>
      <c r="R66" s="171" t="s">
        <v>1196</v>
      </c>
      <c r="S66" s="171" t="s">
        <v>1165</v>
      </c>
      <c r="T66" s="172" t="s">
        <v>1165</v>
      </c>
      <c r="U66" s="157">
        <v>0.245</v>
      </c>
      <c r="V66" s="157">
        <f>ROUND(E66*U66,2)</f>
        <v>2.4500000000000002</v>
      </c>
      <c r="W66" s="157"/>
      <c r="X66" s="157" t="s">
        <v>247</v>
      </c>
      <c r="Y66" s="147"/>
      <c r="Z66" s="147"/>
      <c r="AA66" s="147"/>
      <c r="AB66" s="147"/>
      <c r="AC66" s="147"/>
      <c r="AD66" s="147"/>
      <c r="AE66" s="147"/>
      <c r="AF66" s="147"/>
      <c r="AG66" s="147" t="s">
        <v>1166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97" t="s">
        <v>1240</v>
      </c>
      <c r="D67" s="198"/>
      <c r="E67" s="199">
        <v>10</v>
      </c>
      <c r="F67" s="157"/>
      <c r="G67" s="157"/>
      <c r="H67" s="157"/>
      <c r="I67" s="157"/>
      <c r="J67" s="157"/>
      <c r="K67" s="157"/>
      <c r="L67" s="157"/>
      <c r="M67" s="157"/>
      <c r="N67" s="156"/>
      <c r="O67" s="156"/>
      <c r="P67" s="156"/>
      <c r="Q67" s="156"/>
      <c r="R67" s="157"/>
      <c r="S67" s="157"/>
      <c r="T67" s="157"/>
      <c r="U67" s="157"/>
      <c r="V67" s="157"/>
      <c r="W67" s="157"/>
      <c r="X67" s="157"/>
      <c r="Y67" s="147"/>
      <c r="Z67" s="147"/>
      <c r="AA67" s="147"/>
      <c r="AB67" s="147"/>
      <c r="AC67" s="147"/>
      <c r="AD67" s="147"/>
      <c r="AE67" s="147"/>
      <c r="AF67" s="147"/>
      <c r="AG67" s="147" t="s">
        <v>1170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0.75" outlineLevel="1" x14ac:dyDescent="0.25">
      <c r="A68" s="166">
        <v>21</v>
      </c>
      <c r="B68" s="167" t="s">
        <v>1241</v>
      </c>
      <c r="C68" s="183" t="s">
        <v>1242</v>
      </c>
      <c r="D68" s="168" t="s">
        <v>502</v>
      </c>
      <c r="E68" s="169">
        <v>43</v>
      </c>
      <c r="F68" s="170"/>
      <c r="G68" s="171">
        <f>ROUND(E68*F68,2)</f>
        <v>0</v>
      </c>
      <c r="H68" s="170">
        <v>602.16</v>
      </c>
      <c r="I68" s="171">
        <f>ROUND(E68*H68,2)</f>
        <v>25892.880000000001</v>
      </c>
      <c r="J68" s="170">
        <v>123.84</v>
      </c>
      <c r="K68" s="171">
        <f>ROUND(E68*J68,2)</f>
        <v>5325.12</v>
      </c>
      <c r="L68" s="171">
        <v>21</v>
      </c>
      <c r="M68" s="171">
        <f>G68*(1+L68/100)</f>
        <v>0</v>
      </c>
      <c r="N68" s="169">
        <v>4.5289999999999997E-2</v>
      </c>
      <c r="O68" s="169">
        <f>ROUND(E68*N68,2)</f>
        <v>1.95</v>
      </c>
      <c r="P68" s="169">
        <v>0</v>
      </c>
      <c r="Q68" s="169">
        <f>ROUND(E68*P68,2)</f>
        <v>0</v>
      </c>
      <c r="R68" s="171" t="s">
        <v>1196</v>
      </c>
      <c r="S68" s="171" t="s">
        <v>1165</v>
      </c>
      <c r="T68" s="172" t="s">
        <v>1165</v>
      </c>
      <c r="U68" s="157">
        <v>0.2525</v>
      </c>
      <c r="V68" s="157">
        <f>ROUND(E68*U68,2)</f>
        <v>10.86</v>
      </c>
      <c r="W68" s="157"/>
      <c r="X68" s="157" t="s">
        <v>247</v>
      </c>
      <c r="Y68" s="147"/>
      <c r="Z68" s="147"/>
      <c r="AA68" s="147"/>
      <c r="AB68" s="147"/>
      <c r="AC68" s="147"/>
      <c r="AD68" s="147"/>
      <c r="AE68" s="147"/>
      <c r="AF68" s="147"/>
      <c r="AG68" s="147" t="s">
        <v>1166</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197" t="s">
        <v>1243</v>
      </c>
      <c r="D69" s="198"/>
      <c r="E69" s="199">
        <v>24</v>
      </c>
      <c r="F69" s="157"/>
      <c r="G69" s="157"/>
      <c r="H69" s="157"/>
      <c r="I69" s="157"/>
      <c r="J69" s="157"/>
      <c r="K69" s="157"/>
      <c r="L69" s="157"/>
      <c r="M69" s="157"/>
      <c r="N69" s="156"/>
      <c r="O69" s="156"/>
      <c r="P69" s="156"/>
      <c r="Q69" s="156"/>
      <c r="R69" s="157"/>
      <c r="S69" s="157"/>
      <c r="T69" s="157"/>
      <c r="U69" s="157"/>
      <c r="V69" s="157"/>
      <c r="W69" s="157"/>
      <c r="X69" s="157"/>
      <c r="Y69" s="147"/>
      <c r="Z69" s="147"/>
      <c r="AA69" s="147"/>
      <c r="AB69" s="147"/>
      <c r="AC69" s="147"/>
      <c r="AD69" s="147"/>
      <c r="AE69" s="147"/>
      <c r="AF69" s="147"/>
      <c r="AG69" s="147" t="s">
        <v>1170</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97" t="s">
        <v>1244</v>
      </c>
      <c r="D70" s="198"/>
      <c r="E70" s="199">
        <v>4</v>
      </c>
      <c r="F70" s="157"/>
      <c r="G70" s="157"/>
      <c r="H70" s="157"/>
      <c r="I70" s="157"/>
      <c r="J70" s="157"/>
      <c r="K70" s="157"/>
      <c r="L70" s="157"/>
      <c r="M70" s="157"/>
      <c r="N70" s="156"/>
      <c r="O70" s="156"/>
      <c r="P70" s="156"/>
      <c r="Q70" s="156"/>
      <c r="R70" s="157"/>
      <c r="S70" s="157"/>
      <c r="T70" s="157"/>
      <c r="U70" s="157"/>
      <c r="V70" s="157"/>
      <c r="W70" s="157"/>
      <c r="X70" s="157"/>
      <c r="Y70" s="147"/>
      <c r="Z70" s="147"/>
      <c r="AA70" s="147"/>
      <c r="AB70" s="147"/>
      <c r="AC70" s="147"/>
      <c r="AD70" s="147"/>
      <c r="AE70" s="147"/>
      <c r="AF70" s="147"/>
      <c r="AG70" s="147" t="s">
        <v>1170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197" t="s">
        <v>1245</v>
      </c>
      <c r="D71" s="198"/>
      <c r="E71" s="199">
        <v>12</v>
      </c>
      <c r="F71" s="157"/>
      <c r="G71" s="157"/>
      <c r="H71" s="157"/>
      <c r="I71" s="157"/>
      <c r="J71" s="157"/>
      <c r="K71" s="157"/>
      <c r="L71" s="157"/>
      <c r="M71" s="157"/>
      <c r="N71" s="156"/>
      <c r="O71" s="156"/>
      <c r="P71" s="156"/>
      <c r="Q71" s="156"/>
      <c r="R71" s="157"/>
      <c r="S71" s="157"/>
      <c r="T71" s="157"/>
      <c r="U71" s="157"/>
      <c r="V71" s="157"/>
      <c r="W71" s="157"/>
      <c r="X71" s="157"/>
      <c r="Y71" s="147"/>
      <c r="Z71" s="147"/>
      <c r="AA71" s="147"/>
      <c r="AB71" s="147"/>
      <c r="AC71" s="147"/>
      <c r="AD71" s="147"/>
      <c r="AE71" s="147"/>
      <c r="AF71" s="147"/>
      <c r="AG71" s="147" t="s">
        <v>1170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197" t="s">
        <v>1246</v>
      </c>
      <c r="D72" s="198"/>
      <c r="E72" s="199">
        <v>2</v>
      </c>
      <c r="F72" s="157"/>
      <c r="G72" s="157"/>
      <c r="H72" s="157"/>
      <c r="I72" s="157"/>
      <c r="J72" s="157"/>
      <c r="K72" s="157"/>
      <c r="L72" s="157"/>
      <c r="M72" s="157"/>
      <c r="N72" s="156"/>
      <c r="O72" s="156"/>
      <c r="P72" s="156"/>
      <c r="Q72" s="156"/>
      <c r="R72" s="157"/>
      <c r="S72" s="157"/>
      <c r="T72" s="157"/>
      <c r="U72" s="157"/>
      <c r="V72" s="157"/>
      <c r="W72" s="157"/>
      <c r="X72" s="157"/>
      <c r="Y72" s="147"/>
      <c r="Z72" s="147"/>
      <c r="AA72" s="147"/>
      <c r="AB72" s="147"/>
      <c r="AC72" s="147"/>
      <c r="AD72" s="147"/>
      <c r="AE72" s="147"/>
      <c r="AF72" s="147"/>
      <c r="AG72" s="147" t="s">
        <v>1170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97" t="s">
        <v>1247</v>
      </c>
      <c r="D73" s="198"/>
      <c r="E73" s="199">
        <v>1</v>
      </c>
      <c r="F73" s="157"/>
      <c r="G73" s="157"/>
      <c r="H73" s="157"/>
      <c r="I73" s="157"/>
      <c r="J73" s="157"/>
      <c r="K73" s="157"/>
      <c r="L73" s="157"/>
      <c r="M73" s="157"/>
      <c r="N73" s="156"/>
      <c r="O73" s="156"/>
      <c r="P73" s="156"/>
      <c r="Q73" s="156"/>
      <c r="R73" s="157"/>
      <c r="S73" s="157"/>
      <c r="T73" s="157"/>
      <c r="U73" s="157"/>
      <c r="V73" s="157"/>
      <c r="W73" s="157"/>
      <c r="X73" s="157"/>
      <c r="Y73" s="147"/>
      <c r="Z73" s="147"/>
      <c r="AA73" s="147"/>
      <c r="AB73" s="147"/>
      <c r="AC73" s="147"/>
      <c r="AD73" s="147"/>
      <c r="AE73" s="147"/>
      <c r="AF73" s="147"/>
      <c r="AG73" s="147" t="s">
        <v>1170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0.75" outlineLevel="1" x14ac:dyDescent="0.25">
      <c r="A74" s="166">
        <v>22</v>
      </c>
      <c r="B74" s="167" t="s">
        <v>1248</v>
      </c>
      <c r="C74" s="183" t="s">
        <v>1249</v>
      </c>
      <c r="D74" s="168" t="s">
        <v>502</v>
      </c>
      <c r="E74" s="169">
        <v>50</v>
      </c>
      <c r="F74" s="170"/>
      <c r="G74" s="171">
        <f>ROUND(E74*F74,2)</f>
        <v>0</v>
      </c>
      <c r="H74" s="170">
        <v>712.49</v>
      </c>
      <c r="I74" s="171">
        <f>ROUND(E74*H74,2)</f>
        <v>35624.5</v>
      </c>
      <c r="J74" s="170">
        <v>127.51</v>
      </c>
      <c r="K74" s="171">
        <f>ROUND(E74*J74,2)</f>
        <v>6375.5</v>
      </c>
      <c r="L74" s="171">
        <v>21</v>
      </c>
      <c r="M74" s="171">
        <f>G74*(1+L74/100)</f>
        <v>0</v>
      </c>
      <c r="N74" s="169">
        <v>5.4219999999999997E-2</v>
      </c>
      <c r="O74" s="169">
        <f>ROUND(E74*N74,2)</f>
        <v>2.71</v>
      </c>
      <c r="P74" s="169">
        <v>0</v>
      </c>
      <c r="Q74" s="169">
        <f>ROUND(E74*P74,2)</f>
        <v>0</v>
      </c>
      <c r="R74" s="171" t="s">
        <v>1196</v>
      </c>
      <c r="S74" s="171" t="s">
        <v>1165</v>
      </c>
      <c r="T74" s="172" t="s">
        <v>1165</v>
      </c>
      <c r="U74" s="157">
        <v>2.08</v>
      </c>
      <c r="V74" s="157">
        <f>ROUND(E74*U74,2)</f>
        <v>104</v>
      </c>
      <c r="W74" s="157"/>
      <c r="X74" s="157" t="s">
        <v>247</v>
      </c>
      <c r="Y74" s="147"/>
      <c r="Z74" s="147"/>
      <c r="AA74" s="147"/>
      <c r="AB74" s="147"/>
      <c r="AC74" s="147"/>
      <c r="AD74" s="147"/>
      <c r="AE74" s="147"/>
      <c r="AF74" s="147"/>
      <c r="AG74" s="147" t="s">
        <v>1166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197" t="s">
        <v>1250</v>
      </c>
      <c r="D75" s="198"/>
      <c r="E75" s="199">
        <v>32</v>
      </c>
      <c r="F75" s="157"/>
      <c r="G75" s="157"/>
      <c r="H75" s="157"/>
      <c r="I75" s="157"/>
      <c r="J75" s="157"/>
      <c r="K75" s="157"/>
      <c r="L75" s="157"/>
      <c r="M75" s="157"/>
      <c r="N75" s="156"/>
      <c r="O75" s="156"/>
      <c r="P75" s="156"/>
      <c r="Q75" s="156"/>
      <c r="R75" s="157"/>
      <c r="S75" s="157"/>
      <c r="T75" s="157"/>
      <c r="U75" s="157"/>
      <c r="V75" s="157"/>
      <c r="W75" s="157"/>
      <c r="X75" s="157"/>
      <c r="Y75" s="147"/>
      <c r="Z75" s="147"/>
      <c r="AA75" s="147"/>
      <c r="AB75" s="147"/>
      <c r="AC75" s="147"/>
      <c r="AD75" s="147"/>
      <c r="AE75" s="147"/>
      <c r="AF75" s="147"/>
      <c r="AG75" s="147" t="s">
        <v>1170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197" t="s">
        <v>1251</v>
      </c>
      <c r="D76" s="198"/>
      <c r="E76" s="199">
        <v>18</v>
      </c>
      <c r="F76" s="157"/>
      <c r="G76" s="157"/>
      <c r="H76" s="157"/>
      <c r="I76" s="157"/>
      <c r="J76" s="157"/>
      <c r="K76" s="157"/>
      <c r="L76" s="157"/>
      <c r="M76" s="157"/>
      <c r="N76" s="156"/>
      <c r="O76" s="156"/>
      <c r="P76" s="156"/>
      <c r="Q76" s="156"/>
      <c r="R76" s="157"/>
      <c r="S76" s="157"/>
      <c r="T76" s="157"/>
      <c r="U76" s="157"/>
      <c r="V76" s="157"/>
      <c r="W76" s="157"/>
      <c r="X76" s="157"/>
      <c r="Y76" s="147"/>
      <c r="Z76" s="147"/>
      <c r="AA76" s="147"/>
      <c r="AB76" s="147"/>
      <c r="AC76" s="147"/>
      <c r="AD76" s="147"/>
      <c r="AE76" s="147"/>
      <c r="AF76" s="147"/>
      <c r="AG76" s="147" t="s">
        <v>1170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0.75" outlineLevel="1" x14ac:dyDescent="0.25">
      <c r="A77" s="166">
        <v>23</v>
      </c>
      <c r="B77" s="167" t="s">
        <v>1252</v>
      </c>
      <c r="C77" s="183" t="s">
        <v>1253</v>
      </c>
      <c r="D77" s="168" t="s">
        <v>502</v>
      </c>
      <c r="E77" s="169">
        <v>2</v>
      </c>
      <c r="F77" s="170"/>
      <c r="G77" s="171">
        <f>ROUND(E77*F77,2)</f>
        <v>0</v>
      </c>
      <c r="H77" s="170">
        <v>1337.5</v>
      </c>
      <c r="I77" s="171">
        <f>ROUND(E77*H77,2)</f>
        <v>2675</v>
      </c>
      <c r="J77" s="170">
        <v>171.5</v>
      </c>
      <c r="K77" s="171">
        <f>ROUND(E77*J77,2)</f>
        <v>343</v>
      </c>
      <c r="L77" s="171">
        <v>21</v>
      </c>
      <c r="M77" s="171">
        <f>G77*(1+L77/100)</f>
        <v>0</v>
      </c>
      <c r="N77" s="169">
        <v>8.1059999999999993E-2</v>
      </c>
      <c r="O77" s="169">
        <f>ROUND(E77*N77,2)</f>
        <v>0.16</v>
      </c>
      <c r="P77" s="169">
        <v>0</v>
      </c>
      <c r="Q77" s="169">
        <f>ROUND(E77*P77,2)</f>
        <v>0</v>
      </c>
      <c r="R77" s="171" t="s">
        <v>1196</v>
      </c>
      <c r="S77" s="171" t="s">
        <v>1165</v>
      </c>
      <c r="T77" s="172" t="s">
        <v>1165</v>
      </c>
      <c r="U77" s="157">
        <v>0.35</v>
      </c>
      <c r="V77" s="157">
        <f>ROUND(E77*U77,2)</f>
        <v>0.7</v>
      </c>
      <c r="W77" s="157"/>
      <c r="X77" s="157" t="s">
        <v>247</v>
      </c>
      <c r="Y77" s="147"/>
      <c r="Z77" s="147"/>
      <c r="AA77" s="147"/>
      <c r="AB77" s="147"/>
      <c r="AC77" s="147"/>
      <c r="AD77" s="147"/>
      <c r="AE77" s="147"/>
      <c r="AF77" s="147"/>
      <c r="AG77" s="147" t="s">
        <v>1166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97" t="s">
        <v>1254</v>
      </c>
      <c r="D78" s="198"/>
      <c r="E78" s="199">
        <v>2</v>
      </c>
      <c r="F78" s="157"/>
      <c r="G78" s="157"/>
      <c r="H78" s="157"/>
      <c r="I78" s="157"/>
      <c r="J78" s="157"/>
      <c r="K78" s="157"/>
      <c r="L78" s="157"/>
      <c r="M78" s="157"/>
      <c r="N78" s="156"/>
      <c r="O78" s="156"/>
      <c r="P78" s="156"/>
      <c r="Q78" s="156"/>
      <c r="R78" s="157"/>
      <c r="S78" s="157"/>
      <c r="T78" s="157"/>
      <c r="U78" s="157"/>
      <c r="V78" s="157"/>
      <c r="W78" s="157"/>
      <c r="X78" s="157"/>
      <c r="Y78" s="147"/>
      <c r="Z78" s="147"/>
      <c r="AA78" s="147"/>
      <c r="AB78" s="147"/>
      <c r="AC78" s="147"/>
      <c r="AD78" s="147"/>
      <c r="AE78" s="147"/>
      <c r="AF78" s="147"/>
      <c r="AG78" s="147" t="s">
        <v>1170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0.75" outlineLevel="1" x14ac:dyDescent="0.25">
      <c r="A79" s="166">
        <v>24</v>
      </c>
      <c r="B79" s="167" t="s">
        <v>1255</v>
      </c>
      <c r="C79" s="183" t="s">
        <v>1256</v>
      </c>
      <c r="D79" s="168" t="s">
        <v>502</v>
      </c>
      <c r="E79" s="169">
        <v>2</v>
      </c>
      <c r="F79" s="170"/>
      <c r="G79" s="171">
        <f>ROUND(E79*F79,2)</f>
        <v>0</v>
      </c>
      <c r="H79" s="170">
        <v>1808.38</v>
      </c>
      <c r="I79" s="171">
        <f>ROUND(E79*H79,2)</f>
        <v>3616.76</v>
      </c>
      <c r="J79" s="170">
        <v>201.62</v>
      </c>
      <c r="K79" s="171">
        <f>ROUND(E79*J79,2)</f>
        <v>403.24</v>
      </c>
      <c r="L79" s="171">
        <v>21</v>
      </c>
      <c r="M79" s="171">
        <f>G79*(1+L79/100)</f>
        <v>0</v>
      </c>
      <c r="N79" s="169">
        <v>9.8909999999999998E-2</v>
      </c>
      <c r="O79" s="169">
        <f>ROUND(E79*N79,2)</f>
        <v>0.2</v>
      </c>
      <c r="P79" s="169">
        <v>0</v>
      </c>
      <c r="Q79" s="169">
        <f>ROUND(E79*P79,2)</f>
        <v>0</v>
      </c>
      <c r="R79" s="171" t="s">
        <v>1196</v>
      </c>
      <c r="S79" s="171" t="s">
        <v>1165</v>
      </c>
      <c r="T79" s="172" t="s">
        <v>1165</v>
      </c>
      <c r="U79" s="157">
        <v>0.41</v>
      </c>
      <c r="V79" s="157">
        <f>ROUND(E79*U79,2)</f>
        <v>0.82</v>
      </c>
      <c r="W79" s="157"/>
      <c r="X79" s="157" t="s">
        <v>247</v>
      </c>
      <c r="Y79" s="147"/>
      <c r="Z79" s="147"/>
      <c r="AA79" s="147"/>
      <c r="AB79" s="147"/>
      <c r="AC79" s="147"/>
      <c r="AD79" s="147"/>
      <c r="AE79" s="147"/>
      <c r="AF79" s="147"/>
      <c r="AG79" s="147" t="s">
        <v>1166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197" t="s">
        <v>1257</v>
      </c>
      <c r="D80" s="198"/>
      <c r="E80" s="199">
        <v>2</v>
      </c>
      <c r="F80" s="157"/>
      <c r="G80" s="157"/>
      <c r="H80" s="157"/>
      <c r="I80" s="157"/>
      <c r="J80" s="157"/>
      <c r="K80" s="157"/>
      <c r="L80" s="157"/>
      <c r="M80" s="157"/>
      <c r="N80" s="156"/>
      <c r="O80" s="156"/>
      <c r="P80" s="156"/>
      <c r="Q80" s="156"/>
      <c r="R80" s="157"/>
      <c r="S80" s="157"/>
      <c r="T80" s="157"/>
      <c r="U80" s="157"/>
      <c r="V80" s="157"/>
      <c r="W80" s="157"/>
      <c r="X80" s="157"/>
      <c r="Y80" s="147"/>
      <c r="Z80" s="147"/>
      <c r="AA80" s="147"/>
      <c r="AB80" s="147"/>
      <c r="AC80" s="147"/>
      <c r="AD80" s="147"/>
      <c r="AE80" s="147"/>
      <c r="AF80" s="147"/>
      <c r="AG80" s="147" t="s">
        <v>1170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0.75" outlineLevel="1" x14ac:dyDescent="0.25">
      <c r="A81" s="166">
        <v>25</v>
      </c>
      <c r="B81" s="167" t="s">
        <v>1258</v>
      </c>
      <c r="C81" s="183" t="s">
        <v>1259</v>
      </c>
      <c r="D81" s="168" t="s">
        <v>502</v>
      </c>
      <c r="E81" s="169">
        <v>4</v>
      </c>
      <c r="F81" s="170"/>
      <c r="G81" s="171">
        <f>ROUND(E81*F81,2)</f>
        <v>0</v>
      </c>
      <c r="H81" s="170">
        <v>1923.32</v>
      </c>
      <c r="I81" s="171">
        <f>ROUND(E81*H81,2)</f>
        <v>7693.28</v>
      </c>
      <c r="J81" s="170">
        <v>216.68</v>
      </c>
      <c r="K81" s="171">
        <f>ROUND(E81*J81,2)</f>
        <v>866.72</v>
      </c>
      <c r="L81" s="171">
        <v>21</v>
      </c>
      <c r="M81" s="171">
        <f>G81*(1+L81/100)</f>
        <v>0</v>
      </c>
      <c r="N81" s="169">
        <v>0.10784000000000001</v>
      </c>
      <c r="O81" s="169">
        <f>ROUND(E81*N81,2)</f>
        <v>0.43</v>
      </c>
      <c r="P81" s="169">
        <v>0</v>
      </c>
      <c r="Q81" s="169">
        <f>ROUND(E81*P81,2)</f>
        <v>0</v>
      </c>
      <c r="R81" s="171" t="s">
        <v>1196</v>
      </c>
      <c r="S81" s="171" t="s">
        <v>1165</v>
      </c>
      <c r="T81" s="172" t="s">
        <v>1165</v>
      </c>
      <c r="U81" s="157">
        <v>0.44</v>
      </c>
      <c r="V81" s="157">
        <f>ROUND(E81*U81,2)</f>
        <v>1.76</v>
      </c>
      <c r="W81" s="157"/>
      <c r="X81" s="157" t="s">
        <v>247</v>
      </c>
      <c r="Y81" s="147"/>
      <c r="Z81" s="147"/>
      <c r="AA81" s="147"/>
      <c r="AB81" s="147"/>
      <c r="AC81" s="147"/>
      <c r="AD81" s="147"/>
      <c r="AE81" s="147"/>
      <c r="AF81" s="147"/>
      <c r="AG81" s="147" t="s">
        <v>1166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197" t="s">
        <v>1260</v>
      </c>
      <c r="D82" s="198"/>
      <c r="E82" s="199">
        <v>4</v>
      </c>
      <c r="F82" s="157"/>
      <c r="G82" s="157"/>
      <c r="H82" s="157"/>
      <c r="I82" s="157"/>
      <c r="J82" s="157"/>
      <c r="K82" s="157"/>
      <c r="L82" s="157"/>
      <c r="M82" s="157"/>
      <c r="N82" s="156"/>
      <c r="O82" s="156"/>
      <c r="P82" s="156"/>
      <c r="Q82" s="156"/>
      <c r="R82" s="157"/>
      <c r="S82" s="157"/>
      <c r="T82" s="157"/>
      <c r="U82" s="157"/>
      <c r="V82" s="157"/>
      <c r="W82" s="157"/>
      <c r="X82" s="157"/>
      <c r="Y82" s="147"/>
      <c r="Z82" s="147"/>
      <c r="AA82" s="147"/>
      <c r="AB82" s="147"/>
      <c r="AC82" s="147"/>
      <c r="AD82" s="147"/>
      <c r="AE82" s="147"/>
      <c r="AF82" s="147"/>
      <c r="AG82" s="147" t="s">
        <v>1170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0.75" outlineLevel="1" x14ac:dyDescent="0.25">
      <c r="A83" s="166">
        <v>26</v>
      </c>
      <c r="B83" s="167" t="s">
        <v>1261</v>
      </c>
      <c r="C83" s="183" t="s">
        <v>1262</v>
      </c>
      <c r="D83" s="168" t="s">
        <v>502</v>
      </c>
      <c r="E83" s="169">
        <v>12</v>
      </c>
      <c r="F83" s="170"/>
      <c r="G83" s="171">
        <f>ROUND(E83*F83,2)</f>
        <v>0</v>
      </c>
      <c r="H83" s="170">
        <v>2283.2399999999998</v>
      </c>
      <c r="I83" s="171">
        <f>ROUND(E83*H83,2)</f>
        <v>27398.880000000001</v>
      </c>
      <c r="J83" s="170">
        <v>236.76</v>
      </c>
      <c r="K83" s="171">
        <f>ROUND(E83*J83,2)</f>
        <v>2841.12</v>
      </c>
      <c r="L83" s="171">
        <v>21</v>
      </c>
      <c r="M83" s="171">
        <f>G83*(1+L83/100)</f>
        <v>0</v>
      </c>
      <c r="N83" s="169">
        <v>0.12569</v>
      </c>
      <c r="O83" s="169">
        <f>ROUND(E83*N83,2)</f>
        <v>1.51</v>
      </c>
      <c r="P83" s="169">
        <v>0</v>
      </c>
      <c r="Q83" s="169">
        <f>ROUND(E83*P83,2)</f>
        <v>0</v>
      </c>
      <c r="R83" s="171" t="s">
        <v>1196</v>
      </c>
      <c r="S83" s="171" t="s">
        <v>1165</v>
      </c>
      <c r="T83" s="172" t="s">
        <v>1165</v>
      </c>
      <c r="U83" s="157">
        <v>0.48</v>
      </c>
      <c r="V83" s="157">
        <f>ROUND(E83*U83,2)</f>
        <v>5.76</v>
      </c>
      <c r="W83" s="157"/>
      <c r="X83" s="157" t="s">
        <v>247</v>
      </c>
      <c r="Y83" s="147"/>
      <c r="Z83" s="147"/>
      <c r="AA83" s="147"/>
      <c r="AB83" s="147"/>
      <c r="AC83" s="147"/>
      <c r="AD83" s="147"/>
      <c r="AE83" s="147"/>
      <c r="AF83" s="147"/>
      <c r="AG83" s="147" t="s">
        <v>1166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97" t="s">
        <v>1263</v>
      </c>
      <c r="D84" s="198"/>
      <c r="E84" s="199">
        <v>12</v>
      </c>
      <c r="F84" s="157"/>
      <c r="G84" s="157"/>
      <c r="H84" s="157"/>
      <c r="I84" s="157"/>
      <c r="J84" s="157"/>
      <c r="K84" s="157"/>
      <c r="L84" s="157"/>
      <c r="M84" s="157"/>
      <c r="N84" s="156"/>
      <c r="O84" s="156"/>
      <c r="P84" s="156"/>
      <c r="Q84" s="156"/>
      <c r="R84" s="157"/>
      <c r="S84" s="157"/>
      <c r="T84" s="157"/>
      <c r="U84" s="157"/>
      <c r="V84" s="157"/>
      <c r="W84" s="157"/>
      <c r="X84" s="157"/>
      <c r="Y84" s="147"/>
      <c r="Z84" s="147"/>
      <c r="AA84" s="147"/>
      <c r="AB84" s="147"/>
      <c r="AC84" s="147"/>
      <c r="AD84" s="147"/>
      <c r="AE84" s="147"/>
      <c r="AF84" s="147"/>
      <c r="AG84" s="147" t="s">
        <v>1170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66">
        <v>27</v>
      </c>
      <c r="B85" s="167" t="s">
        <v>1264</v>
      </c>
      <c r="C85" s="183" t="s">
        <v>1265</v>
      </c>
      <c r="D85" s="168" t="s">
        <v>337</v>
      </c>
      <c r="E85" s="169">
        <v>23.25</v>
      </c>
      <c r="F85" s="170"/>
      <c r="G85" s="171">
        <f>ROUND(E85*F85,2)</f>
        <v>0</v>
      </c>
      <c r="H85" s="170">
        <v>26.85</v>
      </c>
      <c r="I85" s="171">
        <f>ROUND(E85*H85,2)</f>
        <v>624.26</v>
      </c>
      <c r="J85" s="170">
        <v>68.349999999999994</v>
      </c>
      <c r="K85" s="171">
        <f>ROUND(E85*J85,2)</f>
        <v>1589.14</v>
      </c>
      <c r="L85" s="171">
        <v>21</v>
      </c>
      <c r="M85" s="171">
        <f>G85*(1+L85/100)</f>
        <v>0</v>
      </c>
      <c r="N85" s="169">
        <v>2.7999999999999998E-4</v>
      </c>
      <c r="O85" s="169">
        <f>ROUND(E85*N85,2)</f>
        <v>0.01</v>
      </c>
      <c r="P85" s="169">
        <v>0</v>
      </c>
      <c r="Q85" s="169">
        <f>ROUND(E85*P85,2)</f>
        <v>0</v>
      </c>
      <c r="R85" s="171" t="s">
        <v>1196</v>
      </c>
      <c r="S85" s="171" t="s">
        <v>1165</v>
      </c>
      <c r="T85" s="172" t="s">
        <v>1165</v>
      </c>
      <c r="U85" s="157">
        <v>0.15</v>
      </c>
      <c r="V85" s="157">
        <f>ROUND(E85*U85,2)</f>
        <v>3.49</v>
      </c>
      <c r="W85" s="157"/>
      <c r="X85" s="157" t="s">
        <v>247</v>
      </c>
      <c r="Y85" s="147"/>
      <c r="Z85" s="147"/>
      <c r="AA85" s="147"/>
      <c r="AB85" s="147"/>
      <c r="AC85" s="147"/>
      <c r="AD85" s="147"/>
      <c r="AE85" s="147"/>
      <c r="AF85" s="147"/>
      <c r="AG85" s="147" t="s">
        <v>1166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97" t="s">
        <v>1266</v>
      </c>
      <c r="D86" s="198"/>
      <c r="E86" s="199">
        <v>21</v>
      </c>
      <c r="F86" s="157"/>
      <c r="G86" s="157"/>
      <c r="H86" s="157"/>
      <c r="I86" s="157"/>
      <c r="J86" s="157"/>
      <c r="K86" s="157"/>
      <c r="L86" s="157"/>
      <c r="M86" s="157"/>
      <c r="N86" s="156"/>
      <c r="O86" s="156"/>
      <c r="P86" s="156"/>
      <c r="Q86" s="156"/>
      <c r="R86" s="157"/>
      <c r="S86" s="157"/>
      <c r="T86" s="157"/>
      <c r="U86" s="157"/>
      <c r="V86" s="157"/>
      <c r="W86" s="157"/>
      <c r="X86" s="157"/>
      <c r="Y86" s="147"/>
      <c r="Z86" s="147"/>
      <c r="AA86" s="147"/>
      <c r="AB86" s="147"/>
      <c r="AC86" s="147"/>
      <c r="AD86" s="147"/>
      <c r="AE86" s="147"/>
      <c r="AF86" s="147"/>
      <c r="AG86" s="147" t="s">
        <v>1170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197" t="s">
        <v>1267</v>
      </c>
      <c r="D87" s="198"/>
      <c r="E87" s="199">
        <v>2.25</v>
      </c>
      <c r="F87" s="157"/>
      <c r="G87" s="157"/>
      <c r="H87" s="157"/>
      <c r="I87" s="157"/>
      <c r="J87" s="157"/>
      <c r="K87" s="157"/>
      <c r="L87" s="157"/>
      <c r="M87" s="157"/>
      <c r="N87" s="156"/>
      <c r="O87" s="156"/>
      <c r="P87" s="156"/>
      <c r="Q87" s="156"/>
      <c r="R87" s="157"/>
      <c r="S87" s="157"/>
      <c r="T87" s="157"/>
      <c r="U87" s="157"/>
      <c r="V87" s="157"/>
      <c r="W87" s="157"/>
      <c r="X87" s="157"/>
      <c r="Y87" s="147"/>
      <c r="Z87" s="147"/>
      <c r="AA87" s="147"/>
      <c r="AB87" s="147"/>
      <c r="AC87" s="147"/>
      <c r="AD87" s="147"/>
      <c r="AE87" s="147"/>
      <c r="AF87" s="147"/>
      <c r="AG87" s="147" t="s">
        <v>1170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66">
        <v>28</v>
      </c>
      <c r="B88" s="167" t="s">
        <v>1268</v>
      </c>
      <c r="C88" s="183" t="s">
        <v>1269</v>
      </c>
      <c r="D88" s="168" t="s">
        <v>337</v>
      </c>
      <c r="E88" s="169">
        <v>5.5</v>
      </c>
      <c r="F88" s="170"/>
      <c r="G88" s="171">
        <f>ROUND(E88*F88,2)</f>
        <v>0</v>
      </c>
      <c r="H88" s="170">
        <v>37.69</v>
      </c>
      <c r="I88" s="171">
        <f>ROUND(E88*H88,2)</f>
        <v>207.3</v>
      </c>
      <c r="J88" s="170">
        <v>68.31</v>
      </c>
      <c r="K88" s="171">
        <f>ROUND(E88*J88,2)</f>
        <v>375.71</v>
      </c>
      <c r="L88" s="171">
        <v>21</v>
      </c>
      <c r="M88" s="171">
        <f>G88*(1+L88/100)</f>
        <v>0</v>
      </c>
      <c r="N88" s="169">
        <v>3.8999999999999999E-4</v>
      </c>
      <c r="O88" s="169">
        <f>ROUND(E88*N88,2)</f>
        <v>0</v>
      </c>
      <c r="P88" s="169">
        <v>0</v>
      </c>
      <c r="Q88" s="169">
        <f>ROUND(E88*P88,2)</f>
        <v>0</v>
      </c>
      <c r="R88" s="171" t="s">
        <v>1196</v>
      </c>
      <c r="S88" s="171" t="s">
        <v>1165</v>
      </c>
      <c r="T88" s="172" t="s">
        <v>1165</v>
      </c>
      <c r="U88" s="157">
        <v>0.15</v>
      </c>
      <c r="V88" s="157">
        <f>ROUND(E88*U88,2)</f>
        <v>0.83</v>
      </c>
      <c r="W88" s="157"/>
      <c r="X88" s="157" t="s">
        <v>247</v>
      </c>
      <c r="Y88" s="147"/>
      <c r="Z88" s="147"/>
      <c r="AA88" s="147"/>
      <c r="AB88" s="147"/>
      <c r="AC88" s="147"/>
      <c r="AD88" s="147"/>
      <c r="AE88" s="147"/>
      <c r="AF88" s="147"/>
      <c r="AG88" s="147" t="s">
        <v>1166</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97" t="s">
        <v>1270</v>
      </c>
      <c r="D89" s="198"/>
      <c r="E89" s="199">
        <v>3</v>
      </c>
      <c r="F89" s="157"/>
      <c r="G89" s="157"/>
      <c r="H89" s="157"/>
      <c r="I89" s="157"/>
      <c r="J89" s="157"/>
      <c r="K89" s="157"/>
      <c r="L89" s="157"/>
      <c r="M89" s="157"/>
      <c r="N89" s="156"/>
      <c r="O89" s="156"/>
      <c r="P89" s="156"/>
      <c r="Q89" s="156"/>
      <c r="R89" s="157"/>
      <c r="S89" s="157"/>
      <c r="T89" s="157"/>
      <c r="U89" s="157"/>
      <c r="V89" s="157"/>
      <c r="W89" s="157"/>
      <c r="X89" s="157"/>
      <c r="Y89" s="147"/>
      <c r="Z89" s="147"/>
      <c r="AA89" s="147"/>
      <c r="AB89" s="147"/>
      <c r="AC89" s="147"/>
      <c r="AD89" s="147"/>
      <c r="AE89" s="147"/>
      <c r="AF89" s="147"/>
      <c r="AG89" s="147" t="s">
        <v>1170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97" t="s">
        <v>1271</v>
      </c>
      <c r="D90" s="198"/>
      <c r="E90" s="199">
        <v>2.5</v>
      </c>
      <c r="F90" s="157"/>
      <c r="G90" s="157"/>
      <c r="H90" s="157"/>
      <c r="I90" s="157"/>
      <c r="J90" s="157"/>
      <c r="K90" s="157"/>
      <c r="L90" s="157"/>
      <c r="M90" s="157"/>
      <c r="N90" s="156"/>
      <c r="O90" s="156"/>
      <c r="P90" s="156"/>
      <c r="Q90" s="156"/>
      <c r="R90" s="157"/>
      <c r="S90" s="157"/>
      <c r="T90" s="157"/>
      <c r="U90" s="157"/>
      <c r="V90" s="157"/>
      <c r="W90" s="157"/>
      <c r="X90" s="157"/>
      <c r="Y90" s="147"/>
      <c r="Z90" s="147"/>
      <c r="AA90" s="147"/>
      <c r="AB90" s="147"/>
      <c r="AC90" s="147"/>
      <c r="AD90" s="147"/>
      <c r="AE90" s="147"/>
      <c r="AF90" s="147"/>
      <c r="AG90" s="147" t="s">
        <v>1170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66">
        <v>29</v>
      </c>
      <c r="B91" s="167" t="s">
        <v>1272</v>
      </c>
      <c r="C91" s="183" t="s">
        <v>1273</v>
      </c>
      <c r="D91" s="168" t="s">
        <v>337</v>
      </c>
      <c r="E91" s="169">
        <v>3.75</v>
      </c>
      <c r="F91" s="170"/>
      <c r="G91" s="171">
        <f>ROUND(E91*F91,2)</f>
        <v>0</v>
      </c>
      <c r="H91" s="170">
        <v>53.69</v>
      </c>
      <c r="I91" s="171">
        <f>ROUND(E91*H91,2)</f>
        <v>201.34</v>
      </c>
      <c r="J91" s="170">
        <v>68.31</v>
      </c>
      <c r="K91" s="171">
        <f>ROUND(E91*J91,2)</f>
        <v>256.16000000000003</v>
      </c>
      <c r="L91" s="171">
        <v>21</v>
      </c>
      <c r="M91" s="171">
        <f>G91*(1+L91/100)</f>
        <v>0</v>
      </c>
      <c r="N91" s="169">
        <v>5.5000000000000003E-4</v>
      </c>
      <c r="O91" s="169">
        <f>ROUND(E91*N91,2)</f>
        <v>0</v>
      </c>
      <c r="P91" s="169">
        <v>0</v>
      </c>
      <c r="Q91" s="169">
        <f>ROUND(E91*P91,2)</f>
        <v>0</v>
      </c>
      <c r="R91" s="171" t="s">
        <v>1196</v>
      </c>
      <c r="S91" s="171" t="s">
        <v>1165</v>
      </c>
      <c r="T91" s="172" t="s">
        <v>1165</v>
      </c>
      <c r="U91" s="157">
        <v>0.15</v>
      </c>
      <c r="V91" s="157">
        <f>ROUND(E91*U91,2)</f>
        <v>0.56000000000000005</v>
      </c>
      <c r="W91" s="157"/>
      <c r="X91" s="157" t="s">
        <v>247</v>
      </c>
      <c r="Y91" s="147"/>
      <c r="Z91" s="147"/>
      <c r="AA91" s="147"/>
      <c r="AB91" s="147"/>
      <c r="AC91" s="147"/>
      <c r="AD91" s="147"/>
      <c r="AE91" s="147"/>
      <c r="AF91" s="147"/>
      <c r="AG91" s="147" t="s">
        <v>1166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197" t="s">
        <v>1274</v>
      </c>
      <c r="D92" s="198"/>
      <c r="E92" s="199">
        <v>3.75</v>
      </c>
      <c r="F92" s="157"/>
      <c r="G92" s="157"/>
      <c r="H92" s="157"/>
      <c r="I92" s="157"/>
      <c r="J92" s="157"/>
      <c r="K92" s="157"/>
      <c r="L92" s="157"/>
      <c r="M92" s="157"/>
      <c r="N92" s="156"/>
      <c r="O92" s="156"/>
      <c r="P92" s="156"/>
      <c r="Q92" s="156"/>
      <c r="R92" s="157"/>
      <c r="S92" s="157"/>
      <c r="T92" s="157"/>
      <c r="U92" s="157"/>
      <c r="V92" s="157"/>
      <c r="W92" s="157"/>
      <c r="X92" s="157"/>
      <c r="Y92" s="147"/>
      <c r="Z92" s="147"/>
      <c r="AA92" s="147"/>
      <c r="AB92" s="147"/>
      <c r="AC92" s="147"/>
      <c r="AD92" s="147"/>
      <c r="AE92" s="147"/>
      <c r="AF92" s="147"/>
      <c r="AG92" s="147" t="s">
        <v>1170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66">
        <v>30</v>
      </c>
      <c r="B93" s="167" t="s">
        <v>1275</v>
      </c>
      <c r="C93" s="183" t="s">
        <v>1276</v>
      </c>
      <c r="D93" s="168" t="s">
        <v>337</v>
      </c>
      <c r="E93" s="169">
        <v>9.5</v>
      </c>
      <c r="F93" s="170"/>
      <c r="G93" s="171">
        <f>ROUND(E93*F93,2)</f>
        <v>0</v>
      </c>
      <c r="H93" s="170">
        <v>80.69</v>
      </c>
      <c r="I93" s="171">
        <f>ROUND(E93*H93,2)</f>
        <v>766.56</v>
      </c>
      <c r="J93" s="170">
        <v>68.31</v>
      </c>
      <c r="K93" s="171">
        <f>ROUND(E93*J93,2)</f>
        <v>648.95000000000005</v>
      </c>
      <c r="L93" s="171">
        <v>21</v>
      </c>
      <c r="M93" s="171">
        <f>G93*(1+L93/100)</f>
        <v>0</v>
      </c>
      <c r="N93" s="169">
        <v>8.3000000000000001E-4</v>
      </c>
      <c r="O93" s="169">
        <f>ROUND(E93*N93,2)</f>
        <v>0.01</v>
      </c>
      <c r="P93" s="169">
        <v>0</v>
      </c>
      <c r="Q93" s="169">
        <f>ROUND(E93*P93,2)</f>
        <v>0</v>
      </c>
      <c r="R93" s="171" t="s">
        <v>1196</v>
      </c>
      <c r="S93" s="171" t="s">
        <v>1165</v>
      </c>
      <c r="T93" s="172" t="s">
        <v>1165</v>
      </c>
      <c r="U93" s="157">
        <v>0.15</v>
      </c>
      <c r="V93" s="157">
        <f>ROUND(E93*U93,2)</f>
        <v>1.43</v>
      </c>
      <c r="W93" s="157"/>
      <c r="X93" s="157" t="s">
        <v>247</v>
      </c>
      <c r="Y93" s="147"/>
      <c r="Z93" s="147"/>
      <c r="AA93" s="147"/>
      <c r="AB93" s="147"/>
      <c r="AC93" s="147"/>
      <c r="AD93" s="147"/>
      <c r="AE93" s="147"/>
      <c r="AF93" s="147"/>
      <c r="AG93" s="147" t="s">
        <v>1166</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197" t="s">
        <v>1277</v>
      </c>
      <c r="D94" s="198"/>
      <c r="E94" s="199">
        <v>7.5</v>
      </c>
      <c r="F94" s="157"/>
      <c r="G94" s="157"/>
      <c r="H94" s="157"/>
      <c r="I94" s="157"/>
      <c r="J94" s="157"/>
      <c r="K94" s="157"/>
      <c r="L94" s="157"/>
      <c r="M94" s="157"/>
      <c r="N94" s="156"/>
      <c r="O94" s="156"/>
      <c r="P94" s="156"/>
      <c r="Q94" s="156"/>
      <c r="R94" s="157"/>
      <c r="S94" s="157"/>
      <c r="T94" s="157"/>
      <c r="U94" s="157"/>
      <c r="V94" s="157"/>
      <c r="W94" s="157"/>
      <c r="X94" s="157"/>
      <c r="Y94" s="147"/>
      <c r="Z94" s="147"/>
      <c r="AA94" s="147"/>
      <c r="AB94" s="147"/>
      <c r="AC94" s="147"/>
      <c r="AD94" s="147"/>
      <c r="AE94" s="147"/>
      <c r="AF94" s="147"/>
      <c r="AG94" s="147" t="s">
        <v>1170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197" t="s">
        <v>1278</v>
      </c>
      <c r="D95" s="198"/>
      <c r="E95" s="199">
        <v>2</v>
      </c>
      <c r="F95" s="157"/>
      <c r="G95" s="157"/>
      <c r="H95" s="157"/>
      <c r="I95" s="157"/>
      <c r="J95" s="157"/>
      <c r="K95" s="157"/>
      <c r="L95" s="157"/>
      <c r="M95" s="157"/>
      <c r="N95" s="156"/>
      <c r="O95" s="156"/>
      <c r="P95" s="156"/>
      <c r="Q95" s="156"/>
      <c r="R95" s="157"/>
      <c r="S95" s="157"/>
      <c r="T95" s="157"/>
      <c r="U95" s="157"/>
      <c r="V95" s="157"/>
      <c r="W95" s="157"/>
      <c r="X95" s="157"/>
      <c r="Y95" s="147"/>
      <c r="Z95" s="147"/>
      <c r="AA95" s="147"/>
      <c r="AB95" s="147"/>
      <c r="AC95" s="147"/>
      <c r="AD95" s="147"/>
      <c r="AE95" s="147"/>
      <c r="AF95" s="147"/>
      <c r="AG95" s="147" t="s">
        <v>1170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66">
        <v>31</v>
      </c>
      <c r="B96" s="167" t="s">
        <v>1279</v>
      </c>
      <c r="C96" s="183" t="s">
        <v>1280</v>
      </c>
      <c r="D96" s="168" t="s">
        <v>896</v>
      </c>
      <c r="E96" s="169">
        <v>4.194</v>
      </c>
      <c r="F96" s="170"/>
      <c r="G96" s="171">
        <f>ROUND(E96*F96,2)</f>
        <v>0</v>
      </c>
      <c r="H96" s="170">
        <v>5262.19</v>
      </c>
      <c r="I96" s="171">
        <f>ROUND(E96*H96,2)</f>
        <v>22069.62</v>
      </c>
      <c r="J96" s="170">
        <v>3377.81</v>
      </c>
      <c r="K96" s="171">
        <f>ROUND(E96*J96,2)</f>
        <v>14166.54</v>
      </c>
      <c r="L96" s="171">
        <v>21</v>
      </c>
      <c r="M96" s="171">
        <f>G96*(1+L96/100)</f>
        <v>0</v>
      </c>
      <c r="N96" s="169">
        <v>1.6823999999999999</v>
      </c>
      <c r="O96" s="169">
        <f>ROUND(E96*N96,2)</f>
        <v>7.06</v>
      </c>
      <c r="P96" s="169">
        <v>0</v>
      </c>
      <c r="Q96" s="169">
        <f>ROUND(E96*P96,2)</f>
        <v>0</v>
      </c>
      <c r="R96" s="171" t="s">
        <v>1281</v>
      </c>
      <c r="S96" s="171" t="s">
        <v>1165</v>
      </c>
      <c r="T96" s="172" t="s">
        <v>1165</v>
      </c>
      <c r="U96" s="157">
        <v>6.8680000000000003</v>
      </c>
      <c r="V96" s="157">
        <f>ROUND(E96*U96,2)</f>
        <v>28.8</v>
      </c>
      <c r="W96" s="157"/>
      <c r="X96" s="157" t="s">
        <v>247</v>
      </c>
      <c r="Y96" s="147"/>
      <c r="Z96" s="147"/>
      <c r="AA96" s="147"/>
      <c r="AB96" s="147"/>
      <c r="AC96" s="147"/>
      <c r="AD96" s="147"/>
      <c r="AE96" s="147"/>
      <c r="AF96" s="147"/>
      <c r="AG96" s="147" t="s">
        <v>1166</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337" t="s">
        <v>1282</v>
      </c>
      <c r="D97" s="339"/>
      <c r="E97" s="339"/>
      <c r="F97" s="339"/>
      <c r="G97" s="339"/>
      <c r="H97" s="157"/>
      <c r="I97" s="157"/>
      <c r="J97" s="157"/>
      <c r="K97" s="157"/>
      <c r="L97" s="157"/>
      <c r="M97" s="157"/>
      <c r="N97" s="156"/>
      <c r="O97" s="156"/>
      <c r="P97" s="156"/>
      <c r="Q97" s="156"/>
      <c r="R97" s="157"/>
      <c r="S97" s="157"/>
      <c r="T97" s="157"/>
      <c r="U97" s="157"/>
      <c r="V97" s="157"/>
      <c r="W97" s="157"/>
      <c r="X97" s="157"/>
      <c r="Y97" s="147"/>
      <c r="Z97" s="147"/>
      <c r="AA97" s="147"/>
      <c r="AB97" s="147"/>
      <c r="AC97" s="147"/>
      <c r="AD97" s="147"/>
      <c r="AE97" s="147"/>
      <c r="AF97" s="147"/>
      <c r="AG97" s="147" t="s">
        <v>1168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97" t="s">
        <v>1283</v>
      </c>
      <c r="D98" s="198"/>
      <c r="E98" s="199">
        <v>3.8340000000000001</v>
      </c>
      <c r="F98" s="157"/>
      <c r="G98" s="157"/>
      <c r="H98" s="157"/>
      <c r="I98" s="157"/>
      <c r="J98" s="157"/>
      <c r="K98" s="157"/>
      <c r="L98" s="157"/>
      <c r="M98" s="157"/>
      <c r="N98" s="156"/>
      <c r="O98" s="156"/>
      <c r="P98" s="156"/>
      <c r="Q98" s="156"/>
      <c r="R98" s="157"/>
      <c r="S98" s="157"/>
      <c r="T98" s="157"/>
      <c r="U98" s="157"/>
      <c r="V98" s="157"/>
      <c r="W98" s="157"/>
      <c r="X98" s="157"/>
      <c r="Y98" s="147"/>
      <c r="Z98" s="147"/>
      <c r="AA98" s="147"/>
      <c r="AB98" s="147"/>
      <c r="AC98" s="147"/>
      <c r="AD98" s="147"/>
      <c r="AE98" s="147"/>
      <c r="AF98" s="147"/>
      <c r="AG98" s="147" t="s">
        <v>1170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197" t="s">
        <v>1284</v>
      </c>
      <c r="D99" s="198"/>
      <c r="E99" s="199">
        <v>0.36</v>
      </c>
      <c r="F99" s="157"/>
      <c r="G99" s="157"/>
      <c r="H99" s="157"/>
      <c r="I99" s="157"/>
      <c r="J99" s="157"/>
      <c r="K99" s="157"/>
      <c r="L99" s="157"/>
      <c r="M99" s="157"/>
      <c r="N99" s="156"/>
      <c r="O99" s="156"/>
      <c r="P99" s="156"/>
      <c r="Q99" s="156"/>
      <c r="R99" s="157"/>
      <c r="S99" s="157"/>
      <c r="T99" s="157"/>
      <c r="U99" s="157"/>
      <c r="V99" s="157"/>
      <c r="W99" s="157"/>
      <c r="X99" s="157"/>
      <c r="Y99" s="147"/>
      <c r="Z99" s="147"/>
      <c r="AA99" s="147"/>
      <c r="AB99" s="147"/>
      <c r="AC99" s="147"/>
      <c r="AD99" s="147"/>
      <c r="AE99" s="147"/>
      <c r="AF99" s="147"/>
      <c r="AG99" s="147" t="s">
        <v>1170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75" outlineLevel="1" x14ac:dyDescent="0.25">
      <c r="A100" s="166">
        <v>32</v>
      </c>
      <c r="B100" s="167" t="s">
        <v>1285</v>
      </c>
      <c r="C100" s="183" t="s">
        <v>1286</v>
      </c>
      <c r="D100" s="168" t="s">
        <v>495</v>
      </c>
      <c r="E100" s="169">
        <v>5.4256900000000003</v>
      </c>
      <c r="F100" s="170"/>
      <c r="G100" s="171">
        <f>ROUND(E100*F100,2)</f>
        <v>0</v>
      </c>
      <c r="H100" s="170">
        <v>21.92</v>
      </c>
      <c r="I100" s="171">
        <f>ROUND(E100*H100,2)</f>
        <v>118.93</v>
      </c>
      <c r="J100" s="170">
        <v>10478.08</v>
      </c>
      <c r="K100" s="171">
        <f>ROUND(E100*J100,2)</f>
        <v>56850.81</v>
      </c>
      <c r="L100" s="171">
        <v>21</v>
      </c>
      <c r="M100" s="171">
        <f>G100*(1+L100/100)</f>
        <v>0</v>
      </c>
      <c r="N100" s="169">
        <v>1.7090000000000001E-2</v>
      </c>
      <c r="O100" s="169">
        <f>ROUND(E100*N100,2)</f>
        <v>0.09</v>
      </c>
      <c r="P100" s="169">
        <v>0</v>
      </c>
      <c r="Q100" s="169">
        <f>ROUND(E100*P100,2)</f>
        <v>0</v>
      </c>
      <c r="R100" s="171" t="s">
        <v>1196</v>
      </c>
      <c r="S100" s="171" t="s">
        <v>1165</v>
      </c>
      <c r="T100" s="172" t="s">
        <v>1165</v>
      </c>
      <c r="U100" s="157">
        <v>16.582999999999998</v>
      </c>
      <c r="V100" s="157">
        <f>ROUND(E100*U100,2)</f>
        <v>89.97</v>
      </c>
      <c r="W100" s="157"/>
      <c r="X100" s="157" t="s">
        <v>247</v>
      </c>
      <c r="Y100" s="147"/>
      <c r="Z100" s="147"/>
      <c r="AA100" s="147"/>
      <c r="AB100" s="147"/>
      <c r="AC100" s="147"/>
      <c r="AD100" s="147"/>
      <c r="AE100" s="147"/>
      <c r="AF100" s="147"/>
      <c r="AG100" s="147" t="s">
        <v>1166</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337" t="s">
        <v>1287</v>
      </c>
      <c r="D101" s="339"/>
      <c r="E101" s="339"/>
      <c r="F101" s="339"/>
      <c r="G101" s="339"/>
      <c r="H101" s="157"/>
      <c r="I101" s="157"/>
      <c r="J101" s="157"/>
      <c r="K101" s="157"/>
      <c r="L101" s="157"/>
      <c r="M101" s="157"/>
      <c r="N101" s="156"/>
      <c r="O101" s="156"/>
      <c r="P101" s="156"/>
      <c r="Q101" s="156"/>
      <c r="R101" s="157"/>
      <c r="S101" s="157"/>
      <c r="T101" s="157"/>
      <c r="U101" s="157"/>
      <c r="V101" s="157"/>
      <c r="W101" s="157"/>
      <c r="X101" s="157"/>
      <c r="Y101" s="147"/>
      <c r="Z101" s="147"/>
      <c r="AA101" s="147"/>
      <c r="AB101" s="147"/>
      <c r="AC101" s="147"/>
      <c r="AD101" s="147"/>
      <c r="AE101" s="147"/>
      <c r="AF101" s="147"/>
      <c r="AG101" s="147" t="s">
        <v>1168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197" t="s">
        <v>1288</v>
      </c>
      <c r="D102" s="198"/>
      <c r="E102" s="199">
        <v>4.8602400000000001</v>
      </c>
      <c r="F102" s="157"/>
      <c r="G102" s="157"/>
      <c r="H102" s="157"/>
      <c r="I102" s="157"/>
      <c r="J102" s="157"/>
      <c r="K102" s="157"/>
      <c r="L102" s="157"/>
      <c r="M102" s="157"/>
      <c r="N102" s="156"/>
      <c r="O102" s="156"/>
      <c r="P102" s="156"/>
      <c r="Q102" s="156"/>
      <c r="R102" s="157"/>
      <c r="S102" s="157"/>
      <c r="T102" s="157"/>
      <c r="U102" s="157"/>
      <c r="V102" s="157"/>
      <c r="W102" s="157"/>
      <c r="X102" s="157"/>
      <c r="Y102" s="147"/>
      <c r="Z102" s="147"/>
      <c r="AA102" s="147"/>
      <c r="AB102" s="147"/>
      <c r="AC102" s="147"/>
      <c r="AD102" s="147"/>
      <c r="AE102" s="147"/>
      <c r="AF102" s="147"/>
      <c r="AG102" s="147" t="s">
        <v>1170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97" t="s">
        <v>1289</v>
      </c>
      <c r="D103" s="198"/>
      <c r="E103" s="199">
        <v>0.56545000000000001</v>
      </c>
      <c r="F103" s="157"/>
      <c r="G103" s="157"/>
      <c r="H103" s="157"/>
      <c r="I103" s="157"/>
      <c r="J103" s="157"/>
      <c r="K103" s="157"/>
      <c r="L103" s="157"/>
      <c r="M103" s="157"/>
      <c r="N103" s="156"/>
      <c r="O103" s="156"/>
      <c r="P103" s="156"/>
      <c r="Q103" s="156"/>
      <c r="R103" s="157"/>
      <c r="S103" s="157"/>
      <c r="T103" s="157"/>
      <c r="U103" s="157"/>
      <c r="V103" s="157"/>
      <c r="W103" s="157"/>
      <c r="X103" s="157"/>
      <c r="Y103" s="147"/>
      <c r="Z103" s="147"/>
      <c r="AA103" s="147"/>
      <c r="AB103" s="147"/>
      <c r="AC103" s="147"/>
      <c r="AD103" s="147"/>
      <c r="AE103" s="147"/>
      <c r="AF103" s="147"/>
      <c r="AG103" s="147" t="s">
        <v>1170</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75" outlineLevel="1" x14ac:dyDescent="0.25">
      <c r="A104" s="166">
        <v>33</v>
      </c>
      <c r="B104" s="167" t="s">
        <v>1290</v>
      </c>
      <c r="C104" s="183" t="s">
        <v>1291</v>
      </c>
      <c r="D104" s="168" t="s">
        <v>581</v>
      </c>
      <c r="E104" s="169">
        <f>E106</f>
        <v>38.400000000000006</v>
      </c>
      <c r="F104" s="170"/>
      <c r="G104" s="171">
        <f>ROUND(E104*F104,2)</f>
        <v>0</v>
      </c>
      <c r="H104" s="170">
        <v>788.03</v>
      </c>
      <c r="I104" s="171">
        <f>ROUND(E104*H104,2)</f>
        <v>30260.35</v>
      </c>
      <c r="J104" s="170">
        <v>291.97000000000003</v>
      </c>
      <c r="K104" s="171">
        <f>ROUND(E104*J104,2)</f>
        <v>11211.65</v>
      </c>
      <c r="L104" s="171">
        <v>21</v>
      </c>
      <c r="M104" s="171">
        <f>G104*(1+L104/100)</f>
        <v>0</v>
      </c>
      <c r="N104" s="169">
        <v>0.14137</v>
      </c>
      <c r="O104" s="169">
        <f>ROUND(E104*N104,2)</f>
        <v>5.43</v>
      </c>
      <c r="P104" s="169">
        <v>0</v>
      </c>
      <c r="Q104" s="169">
        <f>ROUND(E104*P104,2)</f>
        <v>0</v>
      </c>
      <c r="R104" s="171" t="s">
        <v>1196</v>
      </c>
      <c r="S104" s="171" t="s">
        <v>1165</v>
      </c>
      <c r="T104" s="172" t="s">
        <v>1165</v>
      </c>
      <c r="U104" s="157">
        <v>0.59299999999999997</v>
      </c>
      <c r="V104" s="157">
        <f>ROUND(E104*U104,2)</f>
        <v>22.77</v>
      </c>
      <c r="W104" s="157"/>
      <c r="X104" s="157" t="s">
        <v>247</v>
      </c>
      <c r="Y104" s="147"/>
      <c r="Z104" s="147"/>
      <c r="AA104" s="147"/>
      <c r="AB104" s="147"/>
      <c r="AC104" s="147"/>
      <c r="AD104" s="147"/>
      <c r="AE104" s="147"/>
      <c r="AF104" s="147"/>
      <c r="AG104" s="147" t="s">
        <v>1166</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1.35" outlineLevel="1" x14ac:dyDescent="0.25">
      <c r="A105" s="154"/>
      <c r="B105" s="155"/>
      <c r="C105" s="337" t="s">
        <v>1292</v>
      </c>
      <c r="D105" s="339"/>
      <c r="E105" s="339"/>
      <c r="F105" s="339"/>
      <c r="G105" s="339"/>
      <c r="H105" s="157"/>
      <c r="I105" s="157"/>
      <c r="J105" s="157"/>
      <c r="K105" s="157"/>
      <c r="L105" s="157"/>
      <c r="M105" s="157"/>
      <c r="N105" s="156"/>
      <c r="O105" s="156"/>
      <c r="P105" s="156"/>
      <c r="Q105" s="156"/>
      <c r="R105" s="157"/>
      <c r="S105" s="157"/>
      <c r="T105" s="157"/>
      <c r="U105" s="157"/>
      <c r="V105" s="157"/>
      <c r="W105" s="157"/>
      <c r="X105" s="157"/>
      <c r="Y105" s="147"/>
      <c r="Z105" s="147"/>
      <c r="AA105" s="147"/>
      <c r="AB105" s="147"/>
      <c r="AC105" s="147"/>
      <c r="AD105" s="147"/>
      <c r="AE105" s="147"/>
      <c r="AF105" s="147"/>
      <c r="AG105" s="147" t="s">
        <v>1168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80" t="str">
        <f>C105</f>
        <v>jednoduché nebo příčky zděné do svislé dřevěné, cihelné, betonové nebo ocelové konstrukce na jakoukoliv maltu vápenocementovou (MVC) nebo cementovou (MC),</v>
      </c>
      <c r="BB105" s="147"/>
      <c r="BC105" s="147"/>
      <c r="BD105" s="147"/>
      <c r="BE105" s="147"/>
      <c r="BF105" s="147"/>
      <c r="BG105" s="147"/>
      <c r="BH105" s="147"/>
    </row>
    <row r="106" spans="1:60" ht="15" customHeight="1" outlineLevel="1" x14ac:dyDescent="0.25">
      <c r="A106" s="154"/>
      <c r="B106" s="155"/>
      <c r="C106" s="197" t="s">
        <v>2038</v>
      </c>
      <c r="D106" s="198"/>
      <c r="E106" s="197">
        <f>(2.74*2+2.895+3.025)*3.7-0.9*2.1*2</f>
        <v>38.400000000000006</v>
      </c>
      <c r="F106" s="157"/>
      <c r="G106" s="157"/>
      <c r="H106" s="157"/>
      <c r="I106" s="157"/>
      <c r="J106" s="157"/>
      <c r="K106" s="157"/>
      <c r="L106" s="157"/>
      <c r="M106" s="157"/>
      <c r="N106" s="156"/>
      <c r="O106" s="156"/>
      <c r="P106" s="156"/>
      <c r="Q106" s="156"/>
      <c r="R106" s="157"/>
      <c r="S106" s="157"/>
      <c r="T106" s="157"/>
      <c r="U106" s="157"/>
      <c r="V106" s="157"/>
      <c r="W106" s="157"/>
      <c r="X106" s="157"/>
      <c r="Y106" s="147"/>
      <c r="Z106" s="147"/>
      <c r="AA106" s="147"/>
      <c r="AB106" s="147"/>
      <c r="AC106" s="147"/>
      <c r="AD106" s="147"/>
      <c r="AE106" s="147"/>
      <c r="AF106" s="147"/>
      <c r="AG106" s="147" t="s">
        <v>1170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255" t="s">
        <v>2034</v>
      </c>
      <c r="B107" s="256" t="s">
        <v>2035</v>
      </c>
      <c r="C107" s="257" t="s">
        <v>2036</v>
      </c>
      <c r="D107" s="258" t="s">
        <v>581</v>
      </c>
      <c r="E107" s="259">
        <v>93.683999999999997</v>
      </c>
      <c r="F107" s="260"/>
      <c r="G107" s="261">
        <f>ROUND(E107*F107,2)</f>
        <v>0</v>
      </c>
      <c r="H107" s="260">
        <v>788.03</v>
      </c>
      <c r="I107" s="261">
        <f>ROUND(E107*H107,2)</f>
        <v>73825.8</v>
      </c>
      <c r="J107" s="260">
        <v>291.97000000000003</v>
      </c>
      <c r="K107" s="261">
        <f>ROUND(E107*J107,2)</f>
        <v>27352.92</v>
      </c>
      <c r="L107" s="261">
        <v>21</v>
      </c>
      <c r="M107" s="261">
        <f>G107*(1+L107/100)</f>
        <v>0</v>
      </c>
      <c r="N107" s="259">
        <v>0.14137</v>
      </c>
      <c r="O107" s="259">
        <f>ROUND(E107*N107,2)</f>
        <v>13.24</v>
      </c>
      <c r="P107" s="259">
        <v>0</v>
      </c>
      <c r="Q107" s="259">
        <f>ROUND(E107*P107,2)</f>
        <v>0</v>
      </c>
      <c r="R107" s="261" t="s">
        <v>1196</v>
      </c>
      <c r="S107" s="261" t="s">
        <v>245</v>
      </c>
      <c r="T107" s="262" t="s">
        <v>246</v>
      </c>
      <c r="U107" s="157">
        <v>0.59299999999999997</v>
      </c>
      <c r="V107" s="157">
        <f>ROUND(E107*U107,2)</f>
        <v>55.55</v>
      </c>
      <c r="W107" s="157"/>
      <c r="X107" s="157" t="s">
        <v>247</v>
      </c>
      <c r="Y107" s="147"/>
      <c r="Z107" s="147"/>
      <c r="AA107" s="147"/>
      <c r="AB107" s="147"/>
      <c r="AC107" s="147"/>
      <c r="AD107" s="147"/>
      <c r="AE107" s="147"/>
      <c r="AF107" s="147"/>
      <c r="AG107" s="147" t="s">
        <v>1166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14.25" customHeight="1" outlineLevel="1" x14ac:dyDescent="0.25">
      <c r="A108" s="154"/>
      <c r="B108" s="155"/>
      <c r="C108" s="197" t="s">
        <v>2037</v>
      </c>
      <c r="D108" s="198"/>
      <c r="E108" s="197">
        <f>(6.82+3.1+1.905+2.835+5.35+5.31)*3.7</f>
        <v>93.683999999999997</v>
      </c>
      <c r="F108" s="157"/>
      <c r="G108" s="157"/>
      <c r="H108" s="157"/>
      <c r="I108" s="157"/>
      <c r="J108" s="157"/>
      <c r="K108" s="157"/>
      <c r="L108" s="157"/>
      <c r="M108" s="157"/>
      <c r="N108" s="156"/>
      <c r="O108" s="156"/>
      <c r="P108" s="156"/>
      <c r="Q108" s="156"/>
      <c r="R108" s="157"/>
      <c r="S108" s="157"/>
      <c r="T108" s="157"/>
      <c r="U108" s="157"/>
      <c r="V108" s="157"/>
      <c r="W108" s="157"/>
      <c r="X108" s="15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0.75" outlineLevel="1" x14ac:dyDescent="0.25">
      <c r="A109" s="166">
        <v>34</v>
      </c>
      <c r="B109" s="167" t="s">
        <v>1293</v>
      </c>
      <c r="C109" s="183" t="s">
        <v>1294</v>
      </c>
      <c r="D109" s="168" t="s">
        <v>581</v>
      </c>
      <c r="E109" s="169">
        <v>4.34</v>
      </c>
      <c r="F109" s="170"/>
      <c r="G109" s="171">
        <f>ROUND(E109*F109,2)</f>
        <v>0</v>
      </c>
      <c r="H109" s="170">
        <v>842.32</v>
      </c>
      <c r="I109" s="171">
        <f>ROUND(E109*H109,2)</f>
        <v>3655.67</v>
      </c>
      <c r="J109" s="170">
        <v>280.68</v>
      </c>
      <c r="K109" s="171">
        <f>ROUND(E109*J109,2)</f>
        <v>1218.1500000000001</v>
      </c>
      <c r="L109" s="171">
        <v>21</v>
      </c>
      <c r="M109" s="171">
        <f>G109*(1+L109/100)</f>
        <v>0</v>
      </c>
      <c r="N109" s="169">
        <v>0.12138</v>
      </c>
      <c r="O109" s="169">
        <f>ROUND(E109*N109,2)</f>
        <v>0.53</v>
      </c>
      <c r="P109" s="169">
        <v>0</v>
      </c>
      <c r="Q109" s="169">
        <f>ROUND(E109*P109,2)</f>
        <v>0</v>
      </c>
      <c r="R109" s="171" t="s">
        <v>1196</v>
      </c>
      <c r="S109" s="171" t="s">
        <v>1165</v>
      </c>
      <c r="T109" s="172" t="s">
        <v>1165</v>
      </c>
      <c r="U109" s="157">
        <v>0.55674999999999997</v>
      </c>
      <c r="V109" s="157">
        <f>ROUND(E109*U109,2)</f>
        <v>2.42</v>
      </c>
      <c r="W109" s="157"/>
      <c r="X109" s="157" t="s">
        <v>247</v>
      </c>
      <c r="Y109" s="147"/>
      <c r="Z109" s="147"/>
      <c r="AA109" s="147"/>
      <c r="AB109" s="147"/>
      <c r="AC109" s="147"/>
      <c r="AD109" s="147"/>
      <c r="AE109" s="147"/>
      <c r="AF109" s="147"/>
      <c r="AG109" s="147" t="s">
        <v>1166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1.35" outlineLevel="1" x14ac:dyDescent="0.25">
      <c r="A110" s="154"/>
      <c r="B110" s="155"/>
      <c r="C110" s="337" t="s">
        <v>1292</v>
      </c>
      <c r="D110" s="339"/>
      <c r="E110" s="339"/>
      <c r="F110" s="339"/>
      <c r="G110" s="339"/>
      <c r="H110" s="157"/>
      <c r="I110" s="157"/>
      <c r="J110" s="157"/>
      <c r="K110" s="157"/>
      <c r="L110" s="157"/>
      <c r="M110" s="157"/>
      <c r="N110" s="156"/>
      <c r="O110" s="156"/>
      <c r="P110" s="156"/>
      <c r="Q110" s="156"/>
      <c r="R110" s="157"/>
      <c r="S110" s="157"/>
      <c r="T110" s="157"/>
      <c r="U110" s="157"/>
      <c r="V110" s="157"/>
      <c r="W110" s="157"/>
      <c r="X110" s="157"/>
      <c r="Y110" s="147"/>
      <c r="Z110" s="147"/>
      <c r="AA110" s="147"/>
      <c r="AB110" s="147"/>
      <c r="AC110" s="147"/>
      <c r="AD110" s="147"/>
      <c r="AE110" s="147"/>
      <c r="AF110" s="147"/>
      <c r="AG110" s="147" t="s">
        <v>1168</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80" t="str">
        <f>C110</f>
        <v>jednoduché nebo příčky zděné do svislé dřevěné, cihelné, betonové nebo ocelové konstrukce na jakoukoliv maltu vápenocementovou (MVC) nebo cementovou (MC),</v>
      </c>
      <c r="BB110" s="147"/>
      <c r="BC110" s="147"/>
      <c r="BD110" s="147"/>
      <c r="BE110" s="147"/>
      <c r="BF110" s="147"/>
      <c r="BG110" s="147"/>
      <c r="BH110" s="147"/>
    </row>
    <row r="111" spans="1:60" outlineLevel="1" x14ac:dyDescent="0.25">
      <c r="A111" s="154"/>
      <c r="B111" s="155"/>
      <c r="C111" s="197" t="s">
        <v>1295</v>
      </c>
      <c r="D111" s="198"/>
      <c r="E111" s="199">
        <v>4.34</v>
      </c>
      <c r="F111" s="157"/>
      <c r="G111" s="157"/>
      <c r="H111" s="157"/>
      <c r="I111" s="157"/>
      <c r="J111" s="157"/>
      <c r="K111" s="157"/>
      <c r="L111" s="157"/>
      <c r="M111" s="157"/>
      <c r="N111" s="156"/>
      <c r="O111" s="156"/>
      <c r="P111" s="156"/>
      <c r="Q111" s="156"/>
      <c r="R111" s="157"/>
      <c r="S111" s="157"/>
      <c r="T111" s="157"/>
      <c r="U111" s="157"/>
      <c r="V111" s="157"/>
      <c r="W111" s="157"/>
      <c r="X111" s="157"/>
      <c r="Y111" s="147"/>
      <c r="Z111" s="147"/>
      <c r="AA111" s="147"/>
      <c r="AB111" s="147"/>
      <c r="AC111" s="147"/>
      <c r="AD111" s="147"/>
      <c r="AE111" s="147"/>
      <c r="AF111" s="147"/>
      <c r="AG111" s="147" t="s">
        <v>1170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66">
        <v>35</v>
      </c>
      <c r="B112" s="167" t="s">
        <v>1296</v>
      </c>
      <c r="C112" s="183" t="s">
        <v>1297</v>
      </c>
      <c r="D112" s="168" t="s">
        <v>337</v>
      </c>
      <c r="E112" s="169">
        <v>7.6</v>
      </c>
      <c r="F112" s="170"/>
      <c r="G112" s="171">
        <f>ROUND(E112*F112,2)</f>
        <v>0</v>
      </c>
      <c r="H112" s="170">
        <v>25.79</v>
      </c>
      <c r="I112" s="171">
        <f>ROUND(E112*H112,2)</f>
        <v>196</v>
      </c>
      <c r="J112" s="170">
        <v>111.71</v>
      </c>
      <c r="K112" s="171">
        <f>ROUND(E112*J112,2)</f>
        <v>849</v>
      </c>
      <c r="L112" s="171">
        <v>21</v>
      </c>
      <c r="M112" s="171">
        <f>G112*(1+L112/100)</f>
        <v>0</v>
      </c>
      <c r="N112" s="169">
        <v>1.0200000000000001E-3</v>
      </c>
      <c r="O112" s="169">
        <f>ROUND(E112*N112,2)</f>
        <v>0.01</v>
      </c>
      <c r="P112" s="169">
        <v>0</v>
      </c>
      <c r="Q112" s="169">
        <f>ROUND(E112*P112,2)</f>
        <v>0</v>
      </c>
      <c r="R112" s="171" t="s">
        <v>1196</v>
      </c>
      <c r="S112" s="171" t="s">
        <v>1165</v>
      </c>
      <c r="T112" s="172" t="s">
        <v>1165</v>
      </c>
      <c r="U112" s="157">
        <v>0.223</v>
      </c>
      <c r="V112" s="157">
        <f>ROUND(E112*U112,2)</f>
        <v>1.69</v>
      </c>
      <c r="W112" s="157"/>
      <c r="X112" s="157" t="s">
        <v>247</v>
      </c>
      <c r="Y112" s="147"/>
      <c r="Z112" s="147"/>
      <c r="AA112" s="147"/>
      <c r="AB112" s="147"/>
      <c r="AC112" s="147"/>
      <c r="AD112" s="147"/>
      <c r="AE112" s="147"/>
      <c r="AF112" s="147"/>
      <c r="AG112" s="147" t="s">
        <v>1166</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337" t="s">
        <v>1298</v>
      </c>
      <c r="D113" s="339"/>
      <c r="E113" s="339"/>
      <c r="F113" s="339"/>
      <c r="G113" s="339"/>
      <c r="H113" s="157"/>
      <c r="I113" s="157"/>
      <c r="J113" s="157"/>
      <c r="K113" s="157"/>
      <c r="L113" s="157"/>
      <c r="M113" s="157"/>
      <c r="N113" s="156"/>
      <c r="O113" s="156"/>
      <c r="P113" s="156"/>
      <c r="Q113" s="156"/>
      <c r="R113" s="157"/>
      <c r="S113" s="157"/>
      <c r="T113" s="157"/>
      <c r="U113" s="157"/>
      <c r="V113" s="157"/>
      <c r="W113" s="157"/>
      <c r="X113" s="157"/>
      <c r="Y113" s="147"/>
      <c r="Z113" s="147"/>
      <c r="AA113" s="147"/>
      <c r="AB113" s="147"/>
      <c r="AC113" s="147"/>
      <c r="AD113" s="147"/>
      <c r="AE113" s="147"/>
      <c r="AF113" s="147"/>
      <c r="AG113" s="147" t="s">
        <v>1168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97" t="s">
        <v>1299</v>
      </c>
      <c r="D114" s="198"/>
      <c r="E114" s="199">
        <v>7.6</v>
      </c>
      <c r="F114" s="157"/>
      <c r="G114" s="157"/>
      <c r="H114" s="157"/>
      <c r="I114" s="157"/>
      <c r="J114" s="157"/>
      <c r="K114" s="157"/>
      <c r="L114" s="157"/>
      <c r="M114" s="157"/>
      <c r="N114" s="156"/>
      <c r="O114" s="156"/>
      <c r="P114" s="156"/>
      <c r="Q114" s="156"/>
      <c r="R114" s="157"/>
      <c r="S114" s="157"/>
      <c r="T114" s="157"/>
      <c r="U114" s="157"/>
      <c r="V114" s="157"/>
      <c r="W114" s="157"/>
      <c r="X114" s="157"/>
      <c r="Y114" s="147"/>
      <c r="Z114" s="147"/>
      <c r="AA114" s="147"/>
      <c r="AB114" s="147"/>
      <c r="AC114" s="147"/>
      <c r="AD114" s="147"/>
      <c r="AE114" s="147"/>
      <c r="AF114" s="147"/>
      <c r="AG114" s="147" t="s">
        <v>1170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31.1" outlineLevel="1" x14ac:dyDescent="0.25">
      <c r="A115" s="166">
        <v>36</v>
      </c>
      <c r="B115" s="167" t="s">
        <v>1300</v>
      </c>
      <c r="C115" s="183" t="s">
        <v>1301</v>
      </c>
      <c r="D115" s="168" t="s">
        <v>581</v>
      </c>
      <c r="E115" s="169">
        <v>39.61</v>
      </c>
      <c r="F115" s="170"/>
      <c r="G115" s="171">
        <f>ROUND(E115*F115,2)</f>
        <v>0</v>
      </c>
      <c r="H115" s="170">
        <v>529.85</v>
      </c>
      <c r="I115" s="171">
        <f>ROUND(E115*H115,2)</f>
        <v>20987.360000000001</v>
      </c>
      <c r="J115" s="170">
        <v>606.15</v>
      </c>
      <c r="K115" s="171">
        <f>ROUND(E115*J115,2)</f>
        <v>24009.599999999999</v>
      </c>
      <c r="L115" s="171">
        <v>21</v>
      </c>
      <c r="M115" s="171">
        <f>G115*(1+L115/100)</f>
        <v>0</v>
      </c>
      <c r="N115" s="169">
        <v>0.15679999999999999</v>
      </c>
      <c r="O115" s="169">
        <f>ROUND(E115*N115,2)</f>
        <v>6.21</v>
      </c>
      <c r="P115" s="169">
        <v>0</v>
      </c>
      <c r="Q115" s="169">
        <f>ROUND(E115*P115,2)</f>
        <v>0</v>
      </c>
      <c r="R115" s="171" t="s">
        <v>1196</v>
      </c>
      <c r="S115" s="171" t="s">
        <v>1165</v>
      </c>
      <c r="T115" s="172" t="s">
        <v>1165</v>
      </c>
      <c r="U115" s="157">
        <v>1.2225999999999999</v>
      </c>
      <c r="V115" s="157">
        <f>ROUND(E115*U115,2)</f>
        <v>48.43</v>
      </c>
      <c r="W115" s="157"/>
      <c r="X115" s="157" t="s">
        <v>247</v>
      </c>
      <c r="Y115" s="147"/>
      <c r="Z115" s="147"/>
      <c r="AA115" s="147"/>
      <c r="AB115" s="147"/>
      <c r="AC115" s="147"/>
      <c r="AD115" s="147"/>
      <c r="AE115" s="147"/>
      <c r="AF115" s="147"/>
      <c r="AG115" s="147" t="s">
        <v>1166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337" t="s">
        <v>1302</v>
      </c>
      <c r="D116" s="339"/>
      <c r="E116" s="339"/>
      <c r="F116" s="339"/>
      <c r="G116" s="339"/>
      <c r="H116" s="157"/>
      <c r="I116" s="157"/>
      <c r="J116" s="157"/>
      <c r="K116" s="157"/>
      <c r="L116" s="157"/>
      <c r="M116" s="157"/>
      <c r="N116" s="156"/>
      <c r="O116" s="156"/>
      <c r="P116" s="156"/>
      <c r="Q116" s="156"/>
      <c r="R116" s="157"/>
      <c r="S116" s="157"/>
      <c r="T116" s="157"/>
      <c r="U116" s="157"/>
      <c r="V116" s="157"/>
      <c r="W116" s="157"/>
      <c r="X116" s="157"/>
      <c r="Y116" s="147"/>
      <c r="Z116" s="147"/>
      <c r="AA116" s="147"/>
      <c r="AB116" s="147"/>
      <c r="AC116" s="147"/>
      <c r="AD116" s="147"/>
      <c r="AE116" s="147"/>
      <c r="AF116" s="147"/>
      <c r="AG116" s="147" t="s">
        <v>1168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97" t="s">
        <v>1303</v>
      </c>
      <c r="D117" s="198"/>
      <c r="E117" s="199">
        <v>36.21</v>
      </c>
      <c r="F117" s="157"/>
      <c r="G117" s="157"/>
      <c r="H117" s="157"/>
      <c r="I117" s="157"/>
      <c r="J117" s="157"/>
      <c r="K117" s="157"/>
      <c r="L117" s="157"/>
      <c r="M117" s="157"/>
      <c r="N117" s="156"/>
      <c r="O117" s="156"/>
      <c r="P117" s="156"/>
      <c r="Q117" s="156"/>
      <c r="R117" s="157"/>
      <c r="S117" s="157"/>
      <c r="T117" s="157"/>
      <c r="U117" s="157"/>
      <c r="V117" s="157"/>
      <c r="W117" s="157"/>
      <c r="X117" s="157"/>
      <c r="Y117" s="147"/>
      <c r="Z117" s="147"/>
      <c r="AA117" s="147"/>
      <c r="AB117" s="147"/>
      <c r="AC117" s="147"/>
      <c r="AD117" s="147"/>
      <c r="AE117" s="147"/>
      <c r="AF117" s="147"/>
      <c r="AG117" s="147" t="s">
        <v>1170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97" t="s">
        <v>1304</v>
      </c>
      <c r="D118" s="198"/>
      <c r="E118" s="199">
        <v>3.4</v>
      </c>
      <c r="F118" s="157"/>
      <c r="G118" s="157"/>
      <c r="H118" s="157"/>
      <c r="I118" s="157"/>
      <c r="J118" s="157"/>
      <c r="K118" s="157"/>
      <c r="L118" s="157"/>
      <c r="M118" s="157"/>
      <c r="N118" s="156"/>
      <c r="O118" s="156"/>
      <c r="P118" s="156"/>
      <c r="Q118" s="156"/>
      <c r="R118" s="157"/>
      <c r="S118" s="157"/>
      <c r="T118" s="157"/>
      <c r="U118" s="157"/>
      <c r="V118" s="157"/>
      <c r="W118" s="157"/>
      <c r="X118" s="157"/>
      <c r="Y118" s="147"/>
      <c r="Z118" s="147"/>
      <c r="AA118" s="147"/>
      <c r="AB118" s="147"/>
      <c r="AC118" s="147"/>
      <c r="AD118" s="147"/>
      <c r="AE118" s="147"/>
      <c r="AF118" s="147"/>
      <c r="AG118" s="147" t="s">
        <v>1170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0.75" outlineLevel="1" x14ac:dyDescent="0.25">
      <c r="A119" s="166">
        <v>37</v>
      </c>
      <c r="B119" s="167" t="s">
        <v>1305</v>
      </c>
      <c r="C119" s="183" t="s">
        <v>1306</v>
      </c>
      <c r="D119" s="168" t="s">
        <v>581</v>
      </c>
      <c r="E119" s="169">
        <v>639.35</v>
      </c>
      <c r="F119" s="170"/>
      <c r="G119" s="171">
        <f>ROUND(E119*F119,2)</f>
        <v>0</v>
      </c>
      <c r="H119" s="170">
        <v>342.94</v>
      </c>
      <c r="I119" s="171">
        <f>ROUND(E119*H119,2)</f>
        <v>219258.69</v>
      </c>
      <c r="J119" s="170">
        <v>503.06</v>
      </c>
      <c r="K119" s="171">
        <f>ROUND(E119*J119,2)</f>
        <v>321631.40999999997</v>
      </c>
      <c r="L119" s="171">
        <v>21</v>
      </c>
      <c r="M119" s="171">
        <f>G119*(1+L119/100)</f>
        <v>0</v>
      </c>
      <c r="N119" s="169">
        <v>1.3729999999999999E-2</v>
      </c>
      <c r="O119" s="169">
        <f>ROUND(E119*N119,2)</f>
        <v>8.7799999999999994</v>
      </c>
      <c r="P119" s="169">
        <v>0</v>
      </c>
      <c r="Q119" s="169">
        <f>ROUND(E119*P119,2)</f>
        <v>0</v>
      </c>
      <c r="R119" s="171" t="s">
        <v>1196</v>
      </c>
      <c r="S119" s="171" t="s">
        <v>1165</v>
      </c>
      <c r="T119" s="172" t="s">
        <v>1165</v>
      </c>
      <c r="U119" s="157">
        <v>1.0109999999999999</v>
      </c>
      <c r="V119" s="157">
        <f>ROUND(E119*U119,2)</f>
        <v>646.38</v>
      </c>
      <c r="W119" s="157"/>
      <c r="X119" s="157" t="s">
        <v>247</v>
      </c>
      <c r="Y119" s="147"/>
      <c r="Z119" s="147"/>
      <c r="AA119" s="147"/>
      <c r="AB119" s="147"/>
      <c r="AC119" s="147"/>
      <c r="AD119" s="147"/>
      <c r="AE119" s="147"/>
      <c r="AF119" s="147"/>
      <c r="AG119" s="147" t="s">
        <v>1166</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0.75" outlineLevel="1" x14ac:dyDescent="0.25">
      <c r="A120" s="154"/>
      <c r="B120" s="155"/>
      <c r="C120" s="197" t="s">
        <v>1307</v>
      </c>
      <c r="D120" s="198"/>
      <c r="E120" s="199">
        <v>639.35</v>
      </c>
      <c r="F120" s="157"/>
      <c r="G120" s="157"/>
      <c r="H120" s="157"/>
      <c r="I120" s="157"/>
      <c r="J120" s="157"/>
      <c r="K120" s="157"/>
      <c r="L120" s="157"/>
      <c r="M120" s="157"/>
      <c r="N120" s="156"/>
      <c r="O120" s="156"/>
      <c r="P120" s="156"/>
      <c r="Q120" s="156"/>
      <c r="R120" s="157"/>
      <c r="S120" s="157"/>
      <c r="T120" s="157"/>
      <c r="U120" s="157"/>
      <c r="V120" s="157"/>
      <c r="W120" s="157"/>
      <c r="X120" s="157"/>
      <c r="Y120" s="147"/>
      <c r="Z120" s="147"/>
      <c r="AA120" s="147"/>
      <c r="AB120" s="147"/>
      <c r="AC120" s="147"/>
      <c r="AD120" s="147"/>
      <c r="AE120" s="147"/>
      <c r="AF120" s="147"/>
      <c r="AG120" s="147" t="s">
        <v>1170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31.1" outlineLevel="1" x14ac:dyDescent="0.25">
      <c r="A121" s="166">
        <v>38</v>
      </c>
      <c r="B121" s="167" t="s">
        <v>1308</v>
      </c>
      <c r="C121" s="183" t="s">
        <v>1309</v>
      </c>
      <c r="D121" s="168" t="s">
        <v>581</v>
      </c>
      <c r="E121" s="169">
        <v>48.04</v>
      </c>
      <c r="F121" s="170"/>
      <c r="G121" s="171">
        <f>ROUND(E121*F121,2)</f>
        <v>0</v>
      </c>
      <c r="H121" s="170">
        <v>394.94</v>
      </c>
      <c r="I121" s="171">
        <f>ROUND(E121*H121,2)</f>
        <v>18972.919999999998</v>
      </c>
      <c r="J121" s="170">
        <v>503.06</v>
      </c>
      <c r="K121" s="171">
        <f>ROUND(E121*J121,2)</f>
        <v>24167</v>
      </c>
      <c r="L121" s="171">
        <v>21</v>
      </c>
      <c r="M121" s="171">
        <f>G121*(1+L121/100)</f>
        <v>0</v>
      </c>
      <c r="N121" s="169">
        <v>1.3729999999999999E-2</v>
      </c>
      <c r="O121" s="169">
        <f>ROUND(E121*N121,2)</f>
        <v>0.66</v>
      </c>
      <c r="P121" s="169">
        <v>0</v>
      </c>
      <c r="Q121" s="169">
        <f>ROUND(E121*P121,2)</f>
        <v>0</v>
      </c>
      <c r="R121" s="171" t="s">
        <v>1196</v>
      </c>
      <c r="S121" s="171" t="s">
        <v>1165</v>
      </c>
      <c r="T121" s="172" t="s">
        <v>1165</v>
      </c>
      <c r="U121" s="157">
        <v>1.0109999999999999</v>
      </c>
      <c r="V121" s="157">
        <f>ROUND(E121*U121,2)</f>
        <v>48.57</v>
      </c>
      <c r="W121" s="157"/>
      <c r="X121" s="157" t="s">
        <v>247</v>
      </c>
      <c r="Y121" s="147"/>
      <c r="Z121" s="147"/>
      <c r="AA121" s="147"/>
      <c r="AB121" s="147"/>
      <c r="AC121" s="147"/>
      <c r="AD121" s="147"/>
      <c r="AE121" s="147"/>
      <c r="AF121" s="147"/>
      <c r="AG121" s="147" t="s">
        <v>1166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197" t="s">
        <v>1310</v>
      </c>
      <c r="D122" s="198"/>
      <c r="E122" s="199">
        <v>48.04</v>
      </c>
      <c r="F122" s="157"/>
      <c r="G122" s="157"/>
      <c r="H122" s="157"/>
      <c r="I122" s="157"/>
      <c r="J122" s="157"/>
      <c r="K122" s="157"/>
      <c r="L122" s="157"/>
      <c r="M122" s="157"/>
      <c r="N122" s="156"/>
      <c r="O122" s="156"/>
      <c r="P122" s="156"/>
      <c r="Q122" s="156"/>
      <c r="R122" s="157"/>
      <c r="S122" s="157"/>
      <c r="T122" s="157"/>
      <c r="U122" s="157"/>
      <c r="V122" s="157"/>
      <c r="W122" s="157"/>
      <c r="X122" s="157"/>
      <c r="Y122" s="147"/>
      <c r="Z122" s="147"/>
      <c r="AA122" s="147"/>
      <c r="AB122" s="147"/>
      <c r="AC122" s="147"/>
      <c r="AD122" s="147"/>
      <c r="AE122" s="147"/>
      <c r="AF122" s="147"/>
      <c r="AG122" s="147" t="s">
        <v>1170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0.75" outlineLevel="1" x14ac:dyDescent="0.25">
      <c r="A123" s="166">
        <v>39</v>
      </c>
      <c r="B123" s="167" t="s">
        <v>1311</v>
      </c>
      <c r="C123" s="183" t="s">
        <v>1312</v>
      </c>
      <c r="D123" s="168" t="s">
        <v>502</v>
      </c>
      <c r="E123" s="169">
        <v>5</v>
      </c>
      <c r="F123" s="170"/>
      <c r="G123" s="171">
        <f>ROUND(E123*F123,2)</f>
        <v>0</v>
      </c>
      <c r="H123" s="170">
        <v>389.55</v>
      </c>
      <c r="I123" s="171">
        <f>ROUND(E123*H123,2)</f>
        <v>1947.75</v>
      </c>
      <c r="J123" s="170">
        <v>1201.1500000000001</v>
      </c>
      <c r="K123" s="171">
        <f>ROUND(E123*J123,2)</f>
        <v>6005.75</v>
      </c>
      <c r="L123" s="171">
        <v>21</v>
      </c>
      <c r="M123" s="171">
        <f>G123*(1+L123/100)</f>
        <v>0</v>
      </c>
      <c r="N123" s="169">
        <v>0.14838000000000001</v>
      </c>
      <c r="O123" s="169">
        <f>ROUND(E123*N123,2)</f>
        <v>0.74</v>
      </c>
      <c r="P123" s="169">
        <v>0.1</v>
      </c>
      <c r="Q123" s="169">
        <f>ROUND(E123*P123,2)</f>
        <v>0.5</v>
      </c>
      <c r="R123" s="171" t="s">
        <v>1313</v>
      </c>
      <c r="S123" s="171" t="s">
        <v>1165</v>
      </c>
      <c r="T123" s="172" t="s">
        <v>1314</v>
      </c>
      <c r="U123" s="157">
        <v>39.700569999999999</v>
      </c>
      <c r="V123" s="157">
        <f>ROUND(E123*U123,2)</f>
        <v>198.5</v>
      </c>
      <c r="W123" s="157"/>
      <c r="X123" s="157" t="s">
        <v>1315</v>
      </c>
      <c r="Y123" s="147"/>
      <c r="Z123" s="147"/>
      <c r="AA123" s="147"/>
      <c r="AB123" s="147"/>
      <c r="AC123" s="147"/>
      <c r="AD123" s="147"/>
      <c r="AE123" s="147"/>
      <c r="AF123" s="147"/>
      <c r="AG123" s="147" t="s">
        <v>1316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337" t="s">
        <v>1317</v>
      </c>
      <c r="D124" s="339"/>
      <c r="E124" s="339"/>
      <c r="F124" s="339"/>
      <c r="G124" s="339"/>
      <c r="H124" s="157"/>
      <c r="I124" s="157"/>
      <c r="J124" s="157"/>
      <c r="K124" s="157"/>
      <c r="L124" s="157"/>
      <c r="M124" s="157"/>
      <c r="N124" s="156"/>
      <c r="O124" s="156"/>
      <c r="P124" s="156"/>
      <c r="Q124" s="156"/>
      <c r="R124" s="157"/>
      <c r="S124" s="157"/>
      <c r="T124" s="157"/>
      <c r="U124" s="157"/>
      <c r="V124" s="157"/>
      <c r="W124" s="157"/>
      <c r="X124" s="157"/>
      <c r="Y124" s="147"/>
      <c r="Z124" s="147"/>
      <c r="AA124" s="147"/>
      <c r="AB124" s="147"/>
      <c r="AC124" s="147"/>
      <c r="AD124" s="147"/>
      <c r="AE124" s="147"/>
      <c r="AF124" s="147"/>
      <c r="AG124" s="147" t="s">
        <v>1168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197" t="s">
        <v>1318</v>
      </c>
      <c r="D125" s="198"/>
      <c r="E125" s="199">
        <v>5</v>
      </c>
      <c r="F125" s="157"/>
      <c r="G125" s="157"/>
      <c r="H125" s="157"/>
      <c r="I125" s="157"/>
      <c r="J125" s="157"/>
      <c r="K125" s="157"/>
      <c r="L125" s="157"/>
      <c r="M125" s="157"/>
      <c r="N125" s="156"/>
      <c r="O125" s="156"/>
      <c r="P125" s="156"/>
      <c r="Q125" s="156"/>
      <c r="R125" s="157"/>
      <c r="S125" s="157"/>
      <c r="T125" s="157"/>
      <c r="U125" s="157"/>
      <c r="V125" s="157"/>
      <c r="W125" s="157"/>
      <c r="X125" s="157"/>
      <c r="Y125" s="147"/>
      <c r="Z125" s="147"/>
      <c r="AA125" s="147"/>
      <c r="AB125" s="147"/>
      <c r="AC125" s="147"/>
      <c r="AD125" s="147"/>
      <c r="AE125" s="147"/>
      <c r="AF125" s="147"/>
      <c r="AG125" s="147" t="s">
        <v>1170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66">
        <v>40</v>
      </c>
      <c r="B126" s="167" t="s">
        <v>1319</v>
      </c>
      <c r="C126" s="183" t="s">
        <v>1320</v>
      </c>
      <c r="D126" s="168" t="s">
        <v>495</v>
      </c>
      <c r="E126" s="169">
        <v>5.5884600000000004</v>
      </c>
      <c r="F126" s="170"/>
      <c r="G126" s="171">
        <f>ROUND(E126*F126,2)</f>
        <v>0</v>
      </c>
      <c r="H126" s="170">
        <v>47260</v>
      </c>
      <c r="I126" s="171">
        <f>ROUND(E126*H126,2)</f>
        <v>264110.62</v>
      </c>
      <c r="J126" s="170">
        <v>0</v>
      </c>
      <c r="K126" s="171">
        <f>ROUND(E126*J126,2)</f>
        <v>0</v>
      </c>
      <c r="L126" s="171">
        <v>21</v>
      </c>
      <c r="M126" s="171">
        <f>G126*(1+L126/100)</f>
        <v>0</v>
      </c>
      <c r="N126" s="169">
        <v>1</v>
      </c>
      <c r="O126" s="169">
        <f>ROUND(E126*N126,2)</f>
        <v>5.59</v>
      </c>
      <c r="P126" s="169">
        <v>0</v>
      </c>
      <c r="Q126" s="169">
        <f>ROUND(E126*P126,2)</f>
        <v>0</v>
      </c>
      <c r="R126" s="171" t="s">
        <v>545</v>
      </c>
      <c r="S126" s="171" t="s">
        <v>1165</v>
      </c>
      <c r="T126" s="172" t="s">
        <v>1165</v>
      </c>
      <c r="U126" s="157">
        <v>0</v>
      </c>
      <c r="V126" s="157">
        <f>ROUND(E126*U126,2)</f>
        <v>0</v>
      </c>
      <c r="W126" s="157"/>
      <c r="X126" s="157" t="s">
        <v>264</v>
      </c>
      <c r="Y126" s="147"/>
      <c r="Z126" s="147"/>
      <c r="AA126" s="147"/>
      <c r="AB126" s="147"/>
      <c r="AC126" s="147"/>
      <c r="AD126" s="147"/>
      <c r="AE126" s="147"/>
      <c r="AF126" s="147"/>
      <c r="AG126" s="147" t="s">
        <v>1192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97" t="s">
        <v>1321</v>
      </c>
      <c r="D127" s="198"/>
      <c r="E127" s="199">
        <v>5.5884600000000004</v>
      </c>
      <c r="F127" s="157"/>
      <c r="G127" s="157"/>
      <c r="H127" s="157"/>
      <c r="I127" s="157"/>
      <c r="J127" s="157"/>
      <c r="K127" s="157"/>
      <c r="L127" s="157"/>
      <c r="M127" s="157"/>
      <c r="N127" s="156"/>
      <c r="O127" s="156"/>
      <c r="P127" s="156"/>
      <c r="Q127" s="156"/>
      <c r="R127" s="157"/>
      <c r="S127" s="157"/>
      <c r="T127" s="157"/>
      <c r="U127" s="157"/>
      <c r="V127" s="157"/>
      <c r="W127" s="157"/>
      <c r="X127" s="157"/>
      <c r="Y127" s="147"/>
      <c r="Z127" s="147"/>
      <c r="AA127" s="147"/>
      <c r="AB127" s="147"/>
      <c r="AC127" s="147"/>
      <c r="AD127" s="147"/>
      <c r="AE127" s="147"/>
      <c r="AF127" s="147"/>
      <c r="AG127" s="147" t="s">
        <v>1170</v>
      </c>
      <c r="AH127" s="147">
        <v>5</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5">
      <c r="A128" s="159" t="s">
        <v>240</v>
      </c>
      <c r="B128" s="160" t="s">
        <v>53</v>
      </c>
      <c r="C128" s="181" t="s">
        <v>126</v>
      </c>
      <c r="D128" s="161"/>
      <c r="E128" s="162"/>
      <c r="F128" s="163"/>
      <c r="G128" s="163">
        <f>SUMIF(AG129:AG180,"&lt;&gt;NOR",G129:G180)</f>
        <v>0</v>
      </c>
      <c r="H128" s="163"/>
      <c r="I128" s="163">
        <f>SUM(I129:I180)</f>
        <v>734519.17999999982</v>
      </c>
      <c r="J128" s="163"/>
      <c r="K128" s="163">
        <f>SUM(K129:K180)</f>
        <v>1479926.0299999998</v>
      </c>
      <c r="L128" s="163"/>
      <c r="M128" s="163">
        <f>SUM(M129:M180)</f>
        <v>0</v>
      </c>
      <c r="N128" s="162"/>
      <c r="O128" s="162">
        <f>SUM(O129:O180)</f>
        <v>297.2</v>
      </c>
      <c r="P128" s="162"/>
      <c r="Q128" s="162">
        <f>SUM(Q129:Q180)</f>
        <v>0</v>
      </c>
      <c r="R128" s="163"/>
      <c r="S128" s="163"/>
      <c r="T128" s="164"/>
      <c r="U128" s="158"/>
      <c r="V128" s="158">
        <f>SUM(V129:V180)</f>
        <v>3767.5600000000004</v>
      </c>
      <c r="W128" s="158"/>
      <c r="X128" s="158"/>
      <c r="AG128" t="s">
        <v>241</v>
      </c>
    </row>
    <row r="129" spans="1:60" outlineLevel="1" x14ac:dyDescent="0.25">
      <c r="A129" s="166">
        <v>41</v>
      </c>
      <c r="B129" s="167" t="s">
        <v>1322</v>
      </c>
      <c r="C129" s="183" t="s">
        <v>1323</v>
      </c>
      <c r="D129" s="168" t="s">
        <v>495</v>
      </c>
      <c r="E129" s="169">
        <v>4.7509499999999996</v>
      </c>
      <c r="F129" s="170"/>
      <c r="G129" s="171">
        <f>ROUND(E129*F129,2)</f>
        <v>0</v>
      </c>
      <c r="H129" s="170">
        <v>48212.800000000003</v>
      </c>
      <c r="I129" s="171">
        <f>ROUND(E129*H129,2)</f>
        <v>229056.6</v>
      </c>
      <c r="J129" s="170">
        <v>7567.2</v>
      </c>
      <c r="K129" s="171">
        <f>ROUND(E129*J129,2)</f>
        <v>35951.39</v>
      </c>
      <c r="L129" s="171">
        <v>21</v>
      </c>
      <c r="M129" s="171">
        <f>G129*(1+L129/100)</f>
        <v>0</v>
      </c>
      <c r="N129" s="169">
        <v>1.0554399999999999</v>
      </c>
      <c r="O129" s="169">
        <f>ROUND(E129*N129,2)</f>
        <v>5.01</v>
      </c>
      <c r="P129" s="169">
        <v>0</v>
      </c>
      <c r="Q129" s="169">
        <f>ROUND(E129*P129,2)</f>
        <v>0</v>
      </c>
      <c r="R129" s="171" t="s">
        <v>1196</v>
      </c>
      <c r="S129" s="171" t="s">
        <v>1165</v>
      </c>
      <c r="T129" s="172" t="s">
        <v>1165</v>
      </c>
      <c r="U129" s="157">
        <v>15.211</v>
      </c>
      <c r="V129" s="157">
        <f>ROUND(E129*U129,2)</f>
        <v>72.27</v>
      </c>
      <c r="W129" s="157"/>
      <c r="X129" s="157" t="s">
        <v>247</v>
      </c>
      <c r="Y129" s="147"/>
      <c r="Z129" s="147"/>
      <c r="AA129" s="147"/>
      <c r="AB129" s="147"/>
      <c r="AC129" s="147"/>
      <c r="AD129" s="147"/>
      <c r="AE129" s="147"/>
      <c r="AF129" s="147"/>
      <c r="AG129" s="147" t="s">
        <v>1166</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31.7" outlineLevel="1" x14ac:dyDescent="0.25">
      <c r="A130" s="154"/>
      <c r="B130" s="155"/>
      <c r="C130" s="337" t="s">
        <v>1324</v>
      </c>
      <c r="D130" s="339"/>
      <c r="E130" s="339"/>
      <c r="F130" s="339"/>
      <c r="G130" s="339"/>
      <c r="H130" s="157"/>
      <c r="I130" s="157"/>
      <c r="J130" s="157"/>
      <c r="K130" s="157"/>
      <c r="L130" s="157"/>
      <c r="M130" s="157"/>
      <c r="N130" s="156"/>
      <c r="O130" s="156"/>
      <c r="P130" s="156"/>
      <c r="Q130" s="156"/>
      <c r="R130" s="157"/>
      <c r="S130" s="157"/>
      <c r="T130" s="157"/>
      <c r="U130" s="157"/>
      <c r="V130" s="157"/>
      <c r="W130" s="157"/>
      <c r="X130" s="157"/>
      <c r="Y130" s="147"/>
      <c r="Z130" s="147"/>
      <c r="AA130" s="147"/>
      <c r="AB130" s="147"/>
      <c r="AC130" s="147"/>
      <c r="AD130" s="147"/>
      <c r="AE130" s="147"/>
      <c r="AF130" s="147"/>
      <c r="AG130" s="147" t="s">
        <v>1168</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80" t="str">
        <f>C130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0" s="147"/>
      <c r="BC130" s="147"/>
      <c r="BD130" s="147"/>
      <c r="BE130" s="147"/>
      <c r="BF130" s="147"/>
      <c r="BG130" s="147"/>
      <c r="BH130" s="147"/>
    </row>
    <row r="131" spans="1:60" outlineLevel="1" x14ac:dyDescent="0.25">
      <c r="A131" s="154"/>
      <c r="B131" s="155"/>
      <c r="C131" s="197" t="s">
        <v>1325</v>
      </c>
      <c r="D131" s="198"/>
      <c r="E131" s="199">
        <v>4.7509499999999996</v>
      </c>
      <c r="F131" s="157"/>
      <c r="G131" s="157"/>
      <c r="H131" s="157"/>
      <c r="I131" s="157"/>
      <c r="J131" s="157"/>
      <c r="K131" s="157"/>
      <c r="L131" s="157"/>
      <c r="M131" s="157"/>
      <c r="N131" s="156"/>
      <c r="O131" s="156"/>
      <c r="P131" s="156"/>
      <c r="Q131" s="156"/>
      <c r="R131" s="157"/>
      <c r="S131" s="157"/>
      <c r="T131" s="157"/>
      <c r="U131" s="157"/>
      <c r="V131" s="157"/>
      <c r="W131" s="157"/>
      <c r="X131" s="157"/>
      <c r="Y131" s="147"/>
      <c r="Z131" s="147"/>
      <c r="AA131" s="147"/>
      <c r="AB131" s="147"/>
      <c r="AC131" s="147"/>
      <c r="AD131" s="147"/>
      <c r="AE131" s="147"/>
      <c r="AF131" s="147"/>
      <c r="AG131" s="147" t="s">
        <v>1170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66">
        <v>42</v>
      </c>
      <c r="B132" s="167" t="s">
        <v>1326</v>
      </c>
      <c r="C132" s="183" t="s">
        <v>1327</v>
      </c>
      <c r="D132" s="168" t="s">
        <v>896</v>
      </c>
      <c r="E132" s="169">
        <v>1.3577600000000001</v>
      </c>
      <c r="F132" s="170"/>
      <c r="G132" s="171">
        <f>ROUND(E132*F132,2)</f>
        <v>0</v>
      </c>
      <c r="H132" s="170">
        <v>2784.29</v>
      </c>
      <c r="I132" s="171">
        <f>ROUND(E132*H132,2)</f>
        <v>3780.4</v>
      </c>
      <c r="J132" s="170">
        <v>495.71</v>
      </c>
      <c r="K132" s="171">
        <f>ROUND(E132*J132,2)</f>
        <v>673.06</v>
      </c>
      <c r="L132" s="171">
        <v>21</v>
      </c>
      <c r="M132" s="171">
        <f>G132*(1+L132/100)</f>
        <v>0</v>
      </c>
      <c r="N132" s="169">
        <v>2.5250699999999999</v>
      </c>
      <c r="O132" s="169">
        <f>ROUND(E132*N132,2)</f>
        <v>3.43</v>
      </c>
      <c r="P132" s="169">
        <v>0</v>
      </c>
      <c r="Q132" s="169">
        <f>ROUND(E132*P132,2)</f>
        <v>0</v>
      </c>
      <c r="R132" s="171" t="s">
        <v>1196</v>
      </c>
      <c r="S132" s="171" t="s">
        <v>1165</v>
      </c>
      <c r="T132" s="172" t="s">
        <v>1165</v>
      </c>
      <c r="U132" s="157">
        <v>0.86499999999999999</v>
      </c>
      <c r="V132" s="157">
        <f>ROUND(E132*U132,2)</f>
        <v>1.17</v>
      </c>
      <c r="W132" s="157"/>
      <c r="X132" s="157" t="s">
        <v>247</v>
      </c>
      <c r="Y132" s="147"/>
      <c r="Z132" s="147"/>
      <c r="AA132" s="147"/>
      <c r="AB132" s="147"/>
      <c r="AC132" s="147"/>
      <c r="AD132" s="147"/>
      <c r="AE132" s="147"/>
      <c r="AF132" s="147"/>
      <c r="AG132" s="147" t="s">
        <v>1166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1.35" outlineLevel="1" x14ac:dyDescent="0.25">
      <c r="A133" s="154"/>
      <c r="B133" s="155"/>
      <c r="C133" s="337" t="s">
        <v>1328</v>
      </c>
      <c r="D133" s="339"/>
      <c r="E133" s="339"/>
      <c r="F133" s="339"/>
      <c r="G133" s="339"/>
      <c r="H133" s="157"/>
      <c r="I133" s="157"/>
      <c r="J133" s="157"/>
      <c r="K133" s="157"/>
      <c r="L133" s="157"/>
      <c r="M133" s="157"/>
      <c r="N133" s="156"/>
      <c r="O133" s="156"/>
      <c r="P133" s="156"/>
      <c r="Q133" s="156"/>
      <c r="R133" s="157"/>
      <c r="S133" s="157"/>
      <c r="T133" s="157"/>
      <c r="U133" s="157"/>
      <c r="V133" s="157"/>
      <c r="W133" s="157"/>
      <c r="X133" s="157"/>
      <c r="Y133" s="147"/>
      <c r="Z133" s="147"/>
      <c r="AA133" s="147"/>
      <c r="AB133" s="147"/>
      <c r="AC133" s="147"/>
      <c r="AD133" s="147"/>
      <c r="AE133" s="147"/>
      <c r="AF133" s="147"/>
      <c r="AG133" s="147" t="s">
        <v>1168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80" t="str">
        <f>C133</f>
        <v>včetně stěnových, nosníků jeřábových drah, volných trámů, průvlaků, rámových příčlí, ztužidel, konzol, vodorovných táhel a podobných tyčových konstrukcí,</v>
      </c>
      <c r="BB133" s="147"/>
      <c r="BC133" s="147"/>
      <c r="BD133" s="147"/>
      <c r="BE133" s="147"/>
      <c r="BF133" s="147"/>
      <c r="BG133" s="147"/>
      <c r="BH133" s="147"/>
    </row>
    <row r="134" spans="1:60" outlineLevel="1" x14ac:dyDescent="0.25">
      <c r="A134" s="154"/>
      <c r="B134" s="155"/>
      <c r="C134" s="197" t="s">
        <v>1329</v>
      </c>
      <c r="D134" s="198"/>
      <c r="E134" s="199">
        <v>1.09856</v>
      </c>
      <c r="F134" s="157"/>
      <c r="G134" s="157"/>
      <c r="H134" s="157"/>
      <c r="I134" s="157"/>
      <c r="J134" s="157"/>
      <c r="K134" s="157"/>
      <c r="L134" s="157"/>
      <c r="M134" s="157"/>
      <c r="N134" s="156"/>
      <c r="O134" s="156"/>
      <c r="P134" s="156"/>
      <c r="Q134" s="156"/>
      <c r="R134" s="157"/>
      <c r="S134" s="157"/>
      <c r="T134" s="157"/>
      <c r="U134" s="157"/>
      <c r="V134" s="157"/>
      <c r="W134" s="157"/>
      <c r="X134" s="157"/>
      <c r="Y134" s="147"/>
      <c r="Z134" s="147"/>
      <c r="AA134" s="147"/>
      <c r="AB134" s="147"/>
      <c r="AC134" s="147"/>
      <c r="AD134" s="147"/>
      <c r="AE134" s="147"/>
      <c r="AF134" s="147"/>
      <c r="AG134" s="147" t="s">
        <v>1170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97" t="s">
        <v>1330</v>
      </c>
      <c r="D135" s="198"/>
      <c r="E135" s="199">
        <v>0.25919999999999999</v>
      </c>
      <c r="F135" s="157"/>
      <c r="G135" s="157"/>
      <c r="H135" s="157"/>
      <c r="I135" s="157"/>
      <c r="J135" s="157"/>
      <c r="K135" s="157"/>
      <c r="L135" s="157"/>
      <c r="M135" s="157"/>
      <c r="N135" s="156"/>
      <c r="O135" s="156"/>
      <c r="P135" s="156"/>
      <c r="Q135" s="156"/>
      <c r="R135" s="157"/>
      <c r="S135" s="157"/>
      <c r="T135" s="157"/>
      <c r="U135" s="157"/>
      <c r="V135" s="157"/>
      <c r="W135" s="157"/>
      <c r="X135" s="157"/>
      <c r="Y135" s="147"/>
      <c r="Z135" s="147"/>
      <c r="AA135" s="147"/>
      <c r="AB135" s="147"/>
      <c r="AC135" s="147"/>
      <c r="AD135" s="147"/>
      <c r="AE135" s="147"/>
      <c r="AF135" s="147"/>
      <c r="AG135" s="147" t="s">
        <v>1170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66">
        <v>43</v>
      </c>
      <c r="B136" s="167" t="s">
        <v>2027</v>
      </c>
      <c r="C136" s="257" t="s">
        <v>2026</v>
      </c>
      <c r="D136" s="258" t="s">
        <v>581</v>
      </c>
      <c r="E136" s="259">
        <v>9.4770000000000003</v>
      </c>
      <c r="F136" s="271"/>
      <c r="G136" s="171">
        <f>ROUND(E136*F136,2)</f>
        <v>0</v>
      </c>
      <c r="H136" s="271">
        <v>337.42</v>
      </c>
      <c r="I136" s="171">
        <f>ROUND(E136*H136,2)</f>
        <v>3197.73</v>
      </c>
      <c r="J136" s="271">
        <v>966.58</v>
      </c>
      <c r="K136" s="171">
        <f>ROUND(E136*J136,2)</f>
        <v>9160.2800000000007</v>
      </c>
      <c r="L136" s="171">
        <v>21</v>
      </c>
      <c r="M136" s="171">
        <f>G136*(1+L136/100)</f>
        <v>0</v>
      </c>
      <c r="N136" s="169">
        <v>0.18196999999999999</v>
      </c>
      <c r="O136" s="169">
        <f>ROUND(E136*N136,2)</f>
        <v>1.72</v>
      </c>
      <c r="P136" s="169">
        <v>0</v>
      </c>
      <c r="Q136" s="169">
        <f>ROUND(E136*P136,2)</f>
        <v>0</v>
      </c>
      <c r="R136" s="171" t="s">
        <v>1196</v>
      </c>
      <c r="S136" s="171" t="s">
        <v>1165</v>
      </c>
      <c r="T136" s="172" t="s">
        <v>1165</v>
      </c>
      <c r="U136" s="157">
        <v>1.71</v>
      </c>
      <c r="V136" s="157">
        <f>ROUND(E136*U136,2)</f>
        <v>16.21</v>
      </c>
      <c r="W136" s="157"/>
      <c r="X136" s="157" t="s">
        <v>247</v>
      </c>
      <c r="Y136" s="147"/>
      <c r="Z136" s="147"/>
      <c r="AA136" s="147"/>
      <c r="AB136" s="147"/>
      <c r="AC136" s="147"/>
      <c r="AD136" s="147"/>
      <c r="AE136" s="147"/>
      <c r="AF136" s="147"/>
      <c r="AG136" s="147" t="s">
        <v>1166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31.7" outlineLevel="1" x14ac:dyDescent="0.25">
      <c r="A137" s="154"/>
      <c r="B137" s="155"/>
      <c r="C137" s="337" t="s">
        <v>1331</v>
      </c>
      <c r="D137" s="339"/>
      <c r="E137" s="339"/>
      <c r="F137" s="339"/>
      <c r="G137" s="339"/>
      <c r="H137" s="157"/>
      <c r="I137" s="157"/>
      <c r="J137" s="157"/>
      <c r="K137" s="157"/>
      <c r="L137" s="157"/>
      <c r="M137" s="157"/>
      <c r="N137" s="156"/>
      <c r="O137" s="156"/>
      <c r="P137" s="156"/>
      <c r="Q137" s="156"/>
      <c r="R137" s="157"/>
      <c r="S137" s="157"/>
      <c r="T137" s="157"/>
      <c r="U137" s="157"/>
      <c r="V137" s="157"/>
      <c r="W137" s="157"/>
      <c r="X137" s="157"/>
      <c r="Y137" s="147"/>
      <c r="Z137" s="147"/>
      <c r="AA137" s="147"/>
      <c r="AB137" s="147"/>
      <c r="AC137" s="147"/>
      <c r="AD137" s="147"/>
      <c r="AE137" s="147"/>
      <c r="AF137" s="147"/>
      <c r="AG137" s="147" t="s">
        <v>1168</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80" t="str">
        <f>C137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37" s="147"/>
      <c r="BC137" s="147"/>
      <c r="BD137" s="147"/>
      <c r="BE137" s="147"/>
      <c r="BF137" s="147"/>
      <c r="BG137" s="147"/>
      <c r="BH137" s="147"/>
    </row>
    <row r="138" spans="1:60" outlineLevel="1" x14ac:dyDescent="0.25">
      <c r="A138" s="154"/>
      <c r="B138" s="155"/>
      <c r="C138" s="197" t="s">
        <v>1332</v>
      </c>
      <c r="D138" s="198"/>
      <c r="E138" s="199">
        <v>7.2450000000000001</v>
      </c>
      <c r="F138" s="157"/>
      <c r="G138" s="157"/>
      <c r="H138" s="157"/>
      <c r="I138" s="157"/>
      <c r="J138" s="157"/>
      <c r="K138" s="157"/>
      <c r="L138" s="157"/>
      <c r="M138" s="157"/>
      <c r="N138" s="156"/>
      <c r="O138" s="156"/>
      <c r="P138" s="156"/>
      <c r="Q138" s="156"/>
      <c r="R138" s="157"/>
      <c r="S138" s="157"/>
      <c r="T138" s="157"/>
      <c r="U138" s="157"/>
      <c r="V138" s="157"/>
      <c r="W138" s="157"/>
      <c r="X138" s="157"/>
      <c r="Y138" s="147"/>
      <c r="Z138" s="147"/>
      <c r="AA138" s="147"/>
      <c r="AB138" s="147"/>
      <c r="AC138" s="147"/>
      <c r="AD138" s="147"/>
      <c r="AE138" s="147"/>
      <c r="AF138" s="147"/>
      <c r="AG138" s="147" t="s">
        <v>1170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97" t="s">
        <v>1333</v>
      </c>
      <c r="D139" s="198"/>
      <c r="E139" s="199">
        <v>2.2320000000000002</v>
      </c>
      <c r="F139" s="157"/>
      <c r="G139" s="157"/>
      <c r="H139" s="157"/>
      <c r="I139" s="157"/>
      <c r="J139" s="157"/>
      <c r="K139" s="157"/>
      <c r="L139" s="157"/>
      <c r="M139" s="157"/>
      <c r="N139" s="156"/>
      <c r="O139" s="156"/>
      <c r="P139" s="156"/>
      <c r="Q139" s="156"/>
      <c r="R139" s="157"/>
      <c r="S139" s="157"/>
      <c r="T139" s="157"/>
      <c r="U139" s="157"/>
      <c r="V139" s="157"/>
      <c r="W139" s="157"/>
      <c r="X139" s="157"/>
      <c r="Y139" s="147"/>
      <c r="Z139" s="147"/>
      <c r="AA139" s="147"/>
      <c r="AB139" s="147"/>
      <c r="AC139" s="147"/>
      <c r="AD139" s="147"/>
      <c r="AE139" s="147"/>
      <c r="AF139" s="147"/>
      <c r="AG139" s="147" t="s">
        <v>1170</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66">
        <v>44</v>
      </c>
      <c r="B140" s="167" t="s">
        <v>2029</v>
      </c>
      <c r="C140" s="257" t="s">
        <v>2028</v>
      </c>
      <c r="D140" s="258" t="s">
        <v>581</v>
      </c>
      <c r="E140" s="259">
        <v>9.4770000000000003</v>
      </c>
      <c r="F140" s="271"/>
      <c r="G140" s="171">
        <f>ROUND(E140*F140,2)</f>
        <v>0</v>
      </c>
      <c r="H140" s="271">
        <v>0</v>
      </c>
      <c r="I140" s="171">
        <f>ROUND(E140*H140,2)</f>
        <v>0</v>
      </c>
      <c r="J140" s="271">
        <v>411</v>
      </c>
      <c r="K140" s="171">
        <f>ROUND(E140*J140,2)</f>
        <v>3895.05</v>
      </c>
      <c r="L140" s="171">
        <v>21</v>
      </c>
      <c r="M140" s="171">
        <f>G140*(1+L140/100)</f>
        <v>0</v>
      </c>
      <c r="N140" s="169">
        <v>0</v>
      </c>
      <c r="O140" s="169">
        <f>ROUND(E140*N140,2)</f>
        <v>0</v>
      </c>
      <c r="P140" s="169">
        <v>0</v>
      </c>
      <c r="Q140" s="169">
        <f>ROUND(E140*P140,2)</f>
        <v>0</v>
      </c>
      <c r="R140" s="171" t="s">
        <v>1196</v>
      </c>
      <c r="S140" s="171" t="s">
        <v>1165</v>
      </c>
      <c r="T140" s="172" t="s">
        <v>1165</v>
      </c>
      <c r="U140" s="157">
        <v>0.56999999999999995</v>
      </c>
      <c r="V140" s="157">
        <f>ROUND(E140*U140,2)</f>
        <v>5.4</v>
      </c>
      <c r="W140" s="157"/>
      <c r="X140" s="157" t="s">
        <v>247</v>
      </c>
      <c r="Y140" s="147"/>
      <c r="Z140" s="147"/>
      <c r="AA140" s="147"/>
      <c r="AB140" s="147"/>
      <c r="AC140" s="147"/>
      <c r="AD140" s="147"/>
      <c r="AE140" s="147"/>
      <c r="AF140" s="147"/>
      <c r="AG140" s="147" t="s">
        <v>1166</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31.7" outlineLevel="1" x14ac:dyDescent="0.25">
      <c r="A141" s="154"/>
      <c r="B141" s="155"/>
      <c r="C141" s="337" t="s">
        <v>1331</v>
      </c>
      <c r="D141" s="339"/>
      <c r="E141" s="339"/>
      <c r="F141" s="339"/>
      <c r="G141" s="339"/>
      <c r="H141" s="157"/>
      <c r="I141" s="157"/>
      <c r="J141" s="157"/>
      <c r="K141" s="157"/>
      <c r="L141" s="157"/>
      <c r="M141" s="157"/>
      <c r="N141" s="156"/>
      <c r="O141" s="156"/>
      <c r="P141" s="156"/>
      <c r="Q141" s="156"/>
      <c r="R141" s="157"/>
      <c r="S141" s="157"/>
      <c r="T141" s="157"/>
      <c r="U141" s="157"/>
      <c r="V141" s="157"/>
      <c r="W141" s="157"/>
      <c r="X141" s="157"/>
      <c r="Y141" s="147"/>
      <c r="Z141" s="147"/>
      <c r="AA141" s="147"/>
      <c r="AB141" s="147"/>
      <c r="AC141" s="147"/>
      <c r="AD141" s="147"/>
      <c r="AE141" s="147"/>
      <c r="AF141" s="147"/>
      <c r="AG141" s="147" t="s">
        <v>1168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80" t="str">
        <f>C141</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1" s="147"/>
      <c r="BC141" s="147"/>
      <c r="BD141" s="147"/>
      <c r="BE141" s="147"/>
      <c r="BF141" s="147"/>
      <c r="BG141" s="147"/>
      <c r="BH141" s="147"/>
    </row>
    <row r="142" spans="1:60" outlineLevel="1" x14ac:dyDescent="0.25">
      <c r="A142" s="154"/>
      <c r="B142" s="155"/>
      <c r="C142" s="197" t="s">
        <v>1334</v>
      </c>
      <c r="D142" s="198"/>
      <c r="E142" s="199">
        <v>9.4770000000000003</v>
      </c>
      <c r="F142" s="157"/>
      <c r="G142" s="157"/>
      <c r="H142" s="157"/>
      <c r="I142" s="157"/>
      <c r="J142" s="157"/>
      <c r="K142" s="157"/>
      <c r="L142" s="157"/>
      <c r="M142" s="157"/>
      <c r="N142" s="156"/>
      <c r="O142" s="156"/>
      <c r="P142" s="156"/>
      <c r="Q142" s="156"/>
      <c r="R142" s="157"/>
      <c r="S142" s="157"/>
      <c r="T142" s="157"/>
      <c r="U142" s="157"/>
      <c r="V142" s="157"/>
      <c r="W142" s="157"/>
      <c r="X142" s="157"/>
      <c r="Y142" s="147"/>
      <c r="Z142" s="147"/>
      <c r="AA142" s="147"/>
      <c r="AB142" s="147"/>
      <c r="AC142" s="147"/>
      <c r="AD142" s="147"/>
      <c r="AE142" s="147"/>
      <c r="AF142" s="147"/>
      <c r="AG142" s="147" t="s">
        <v>1170</v>
      </c>
      <c r="AH142" s="147">
        <v>5</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66">
        <v>45</v>
      </c>
      <c r="B143" s="167" t="s">
        <v>1335</v>
      </c>
      <c r="C143" s="183" t="s">
        <v>1336</v>
      </c>
      <c r="D143" s="168" t="s">
        <v>581</v>
      </c>
      <c r="E143" s="169">
        <v>3.4424999999999999</v>
      </c>
      <c r="F143" s="170"/>
      <c r="G143" s="171">
        <f>ROUND(E143*F143,2)</f>
        <v>0</v>
      </c>
      <c r="H143" s="170">
        <v>50.83</v>
      </c>
      <c r="I143" s="171">
        <f>ROUND(E143*H143,2)</f>
        <v>174.98</v>
      </c>
      <c r="J143" s="170">
        <v>427.67</v>
      </c>
      <c r="K143" s="171">
        <f>ROUND(E143*J143,2)</f>
        <v>1472.25</v>
      </c>
      <c r="L143" s="171">
        <v>21</v>
      </c>
      <c r="M143" s="171">
        <f>G143*(1+L143/100)</f>
        <v>0</v>
      </c>
      <c r="N143" s="169">
        <v>5.3499999999999997E-3</v>
      </c>
      <c r="O143" s="169">
        <f>ROUND(E143*N143,2)</f>
        <v>0.02</v>
      </c>
      <c r="P143" s="169">
        <v>0</v>
      </c>
      <c r="Q143" s="169">
        <f>ROUND(E143*P143,2)</f>
        <v>0</v>
      </c>
      <c r="R143" s="171" t="s">
        <v>1196</v>
      </c>
      <c r="S143" s="171" t="s">
        <v>1165</v>
      </c>
      <c r="T143" s="172" t="s">
        <v>1165</v>
      </c>
      <c r="U143" s="157">
        <v>0.77500000000000002</v>
      </c>
      <c r="V143" s="157">
        <f>ROUND(E143*U143,2)</f>
        <v>2.67</v>
      </c>
      <c r="W143" s="157"/>
      <c r="X143" s="157" t="s">
        <v>247</v>
      </c>
      <c r="Y143" s="147"/>
      <c r="Z143" s="147"/>
      <c r="AA143" s="147"/>
      <c r="AB143" s="147"/>
      <c r="AC143" s="147"/>
      <c r="AD143" s="147"/>
      <c r="AE143" s="147"/>
      <c r="AF143" s="147"/>
      <c r="AG143" s="147" t="s">
        <v>1166</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337" t="s">
        <v>1337</v>
      </c>
      <c r="D144" s="339"/>
      <c r="E144" s="339"/>
      <c r="F144" s="339"/>
      <c r="G144" s="339"/>
      <c r="H144" s="157"/>
      <c r="I144" s="157"/>
      <c r="J144" s="157"/>
      <c r="K144" s="157"/>
      <c r="L144" s="157"/>
      <c r="M144" s="157"/>
      <c r="N144" s="156"/>
      <c r="O144" s="156"/>
      <c r="P144" s="156"/>
      <c r="Q144" s="156"/>
      <c r="R144" s="157"/>
      <c r="S144" s="157"/>
      <c r="T144" s="157"/>
      <c r="U144" s="157"/>
      <c r="V144" s="157"/>
      <c r="W144" s="157"/>
      <c r="X144" s="157"/>
      <c r="Y144" s="147"/>
      <c r="Z144" s="147"/>
      <c r="AA144" s="147"/>
      <c r="AB144" s="147"/>
      <c r="AC144" s="147"/>
      <c r="AD144" s="147"/>
      <c r="AE144" s="147"/>
      <c r="AF144" s="147"/>
      <c r="AG144" s="147" t="s">
        <v>1168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97" t="s">
        <v>1338</v>
      </c>
      <c r="D145" s="198"/>
      <c r="E145" s="199">
        <v>2.3624999999999998</v>
      </c>
      <c r="F145" s="157"/>
      <c r="G145" s="157"/>
      <c r="H145" s="157"/>
      <c r="I145" s="157"/>
      <c r="J145" s="157"/>
      <c r="K145" s="157"/>
      <c r="L145" s="157"/>
      <c r="M145" s="157"/>
      <c r="N145" s="156"/>
      <c r="O145" s="156"/>
      <c r="P145" s="156"/>
      <c r="Q145" s="156"/>
      <c r="R145" s="157"/>
      <c r="S145" s="157"/>
      <c r="T145" s="157"/>
      <c r="U145" s="157"/>
      <c r="V145" s="157"/>
      <c r="W145" s="157"/>
      <c r="X145" s="157"/>
      <c r="Y145" s="147"/>
      <c r="Z145" s="147"/>
      <c r="AA145" s="147"/>
      <c r="AB145" s="147"/>
      <c r="AC145" s="147"/>
      <c r="AD145" s="147"/>
      <c r="AE145" s="147"/>
      <c r="AF145" s="147"/>
      <c r="AG145" s="147" t="s">
        <v>1170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97" t="s">
        <v>1339</v>
      </c>
      <c r="D146" s="198"/>
      <c r="E146" s="199">
        <v>1.08</v>
      </c>
      <c r="F146" s="157"/>
      <c r="G146" s="157"/>
      <c r="H146" s="157"/>
      <c r="I146" s="157"/>
      <c r="J146" s="157"/>
      <c r="K146" s="157"/>
      <c r="L146" s="157"/>
      <c r="M146" s="157"/>
      <c r="N146" s="156"/>
      <c r="O146" s="156"/>
      <c r="P146" s="156"/>
      <c r="Q146" s="156"/>
      <c r="R146" s="157"/>
      <c r="S146" s="157"/>
      <c r="T146" s="157"/>
      <c r="U146" s="157"/>
      <c r="V146" s="157"/>
      <c r="W146" s="157"/>
      <c r="X146" s="157"/>
      <c r="Y146" s="147"/>
      <c r="Z146" s="147"/>
      <c r="AA146" s="147"/>
      <c r="AB146" s="147"/>
      <c r="AC146" s="147"/>
      <c r="AD146" s="147"/>
      <c r="AE146" s="147"/>
      <c r="AF146" s="147"/>
      <c r="AG146" s="147" t="s">
        <v>1170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255" t="s">
        <v>2030</v>
      </c>
      <c r="B147" s="256" t="s">
        <v>2032</v>
      </c>
      <c r="C147" s="257" t="s">
        <v>2031</v>
      </c>
      <c r="D147" s="258" t="s">
        <v>581</v>
      </c>
      <c r="E147" s="259">
        <v>3.4424999999999999</v>
      </c>
      <c r="F147" s="260"/>
      <c r="G147" s="261">
        <f>ROUND(E147*F147,2)</f>
        <v>0</v>
      </c>
      <c r="H147" s="260">
        <v>50.83</v>
      </c>
      <c r="I147" s="261">
        <f>ROUND(E147*H147,2)</f>
        <v>174.98</v>
      </c>
      <c r="J147" s="260">
        <v>427.67</v>
      </c>
      <c r="K147" s="261">
        <f>ROUND(E147*J147,2)</f>
        <v>1472.25</v>
      </c>
      <c r="L147" s="261">
        <v>21</v>
      </c>
      <c r="M147" s="261">
        <f>G147*(1+L147/100)</f>
        <v>0</v>
      </c>
      <c r="N147" s="259">
        <v>5.3499999999999997E-3</v>
      </c>
      <c r="O147" s="259">
        <f>ROUND(E147*N147,2)</f>
        <v>0.02</v>
      </c>
      <c r="P147" s="259">
        <v>0</v>
      </c>
      <c r="Q147" s="259">
        <f>ROUND(E147*P147,2)</f>
        <v>0</v>
      </c>
      <c r="R147" s="261" t="s">
        <v>1196</v>
      </c>
      <c r="S147" s="261" t="s">
        <v>1165</v>
      </c>
      <c r="T147" s="262" t="s">
        <v>1165</v>
      </c>
      <c r="U147" s="157"/>
      <c r="V147" s="157"/>
      <c r="W147" s="157"/>
      <c r="X147" s="15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197"/>
      <c r="D148" s="198"/>
      <c r="E148" s="199"/>
      <c r="F148" s="157"/>
      <c r="G148" s="157"/>
      <c r="H148" s="157"/>
      <c r="I148" s="157"/>
      <c r="J148" s="157"/>
      <c r="K148" s="157"/>
      <c r="L148" s="157"/>
      <c r="M148" s="157"/>
      <c r="N148" s="156"/>
      <c r="O148" s="156"/>
      <c r="P148" s="156"/>
      <c r="Q148" s="156"/>
      <c r="R148" s="157"/>
      <c r="S148" s="157"/>
      <c r="T148" s="157"/>
      <c r="U148" s="157"/>
      <c r="V148" s="157"/>
      <c r="W148" s="157"/>
      <c r="X148" s="15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31.1" outlineLevel="1" x14ac:dyDescent="0.25">
      <c r="A149" s="166">
        <v>46</v>
      </c>
      <c r="B149" s="167" t="s">
        <v>1340</v>
      </c>
      <c r="C149" s="183" t="s">
        <v>1341</v>
      </c>
      <c r="D149" s="168" t="s">
        <v>581</v>
      </c>
      <c r="E149" s="169">
        <v>8.0500000000000007</v>
      </c>
      <c r="F149" s="170"/>
      <c r="G149" s="171">
        <f>ROUND(E149*F149,2)</f>
        <v>0</v>
      </c>
      <c r="H149" s="170">
        <v>618.14</v>
      </c>
      <c r="I149" s="171">
        <f>ROUND(E149*H149,2)</f>
        <v>4976.03</v>
      </c>
      <c r="J149" s="170">
        <v>637.86</v>
      </c>
      <c r="K149" s="171">
        <f>ROUND(E149*J149,2)</f>
        <v>5134.7700000000004</v>
      </c>
      <c r="L149" s="171">
        <v>21</v>
      </c>
      <c r="M149" s="171">
        <f>G149*(1+L149/100)</f>
        <v>0</v>
      </c>
      <c r="N149" s="169">
        <v>2.666E-2</v>
      </c>
      <c r="O149" s="169">
        <f>ROUND(E149*N149,2)</f>
        <v>0.21</v>
      </c>
      <c r="P149" s="169">
        <v>0</v>
      </c>
      <c r="Q149" s="169">
        <f>ROUND(E149*P149,2)</f>
        <v>0</v>
      </c>
      <c r="R149" s="171" t="s">
        <v>1196</v>
      </c>
      <c r="S149" s="171" t="s">
        <v>1165</v>
      </c>
      <c r="T149" s="172" t="s">
        <v>1165</v>
      </c>
      <c r="U149" s="157">
        <v>1.1299999999999999</v>
      </c>
      <c r="V149" s="157">
        <f>ROUND(E149*U149,2)</f>
        <v>9.1</v>
      </c>
      <c r="W149" s="157"/>
      <c r="X149" s="157" t="s">
        <v>247</v>
      </c>
      <c r="Y149" s="147"/>
      <c r="Z149" s="147"/>
      <c r="AA149" s="147"/>
      <c r="AB149" s="147"/>
      <c r="AC149" s="147"/>
      <c r="AD149" s="147"/>
      <c r="AE149" s="147"/>
      <c r="AF149" s="147"/>
      <c r="AG149" s="147" t="s">
        <v>1166</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97" t="s">
        <v>1342</v>
      </c>
      <c r="D150" s="198"/>
      <c r="E150" s="199">
        <v>8.0500000000000007</v>
      </c>
      <c r="F150" s="157"/>
      <c r="G150" s="157"/>
      <c r="H150" s="157"/>
      <c r="I150" s="157"/>
      <c r="J150" s="157"/>
      <c r="K150" s="157"/>
      <c r="L150" s="157"/>
      <c r="M150" s="157"/>
      <c r="N150" s="156"/>
      <c r="O150" s="156"/>
      <c r="P150" s="156"/>
      <c r="Q150" s="156"/>
      <c r="R150" s="157"/>
      <c r="S150" s="157"/>
      <c r="T150" s="157"/>
      <c r="U150" s="157"/>
      <c r="V150" s="157"/>
      <c r="W150" s="157"/>
      <c r="X150" s="157"/>
      <c r="Y150" s="147"/>
      <c r="Z150" s="147"/>
      <c r="AA150" s="147"/>
      <c r="AB150" s="147"/>
      <c r="AC150" s="147"/>
      <c r="AD150" s="147"/>
      <c r="AE150" s="147"/>
      <c r="AF150" s="147"/>
      <c r="AG150" s="147" t="s">
        <v>1170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66">
        <v>47</v>
      </c>
      <c r="B151" s="167" t="s">
        <v>1343</v>
      </c>
      <c r="C151" s="183" t="s">
        <v>1344</v>
      </c>
      <c r="D151" s="168" t="s">
        <v>896</v>
      </c>
      <c r="E151" s="169">
        <v>26.736000000000001</v>
      </c>
      <c r="F151" s="170"/>
      <c r="G151" s="171">
        <f>ROUND(E151*F151,2)</f>
        <v>0</v>
      </c>
      <c r="H151" s="170">
        <v>2784.47</v>
      </c>
      <c r="I151" s="171">
        <f>ROUND(E151*H151,2)</f>
        <v>74445.59</v>
      </c>
      <c r="J151" s="170">
        <v>690.53</v>
      </c>
      <c r="K151" s="171">
        <f>ROUND(E151*J151,2)</f>
        <v>18462.009999999998</v>
      </c>
      <c r="L151" s="171">
        <v>21</v>
      </c>
      <c r="M151" s="171">
        <f>G151*(1+L151/100)</f>
        <v>0</v>
      </c>
      <c r="N151" s="169">
        <v>2.5251100000000002</v>
      </c>
      <c r="O151" s="169">
        <f>ROUND(E151*N151,2)</f>
        <v>67.510000000000005</v>
      </c>
      <c r="P151" s="169">
        <v>0</v>
      </c>
      <c r="Q151" s="169">
        <f>ROUND(E151*P151,2)</f>
        <v>0</v>
      </c>
      <c r="R151" s="171" t="s">
        <v>1196</v>
      </c>
      <c r="S151" s="171" t="s">
        <v>1165</v>
      </c>
      <c r="T151" s="172" t="s">
        <v>1165</v>
      </c>
      <c r="U151" s="157">
        <v>2.8959999999999999</v>
      </c>
      <c r="V151" s="157">
        <f>ROUND(E151*U151,2)</f>
        <v>77.430000000000007</v>
      </c>
      <c r="W151" s="157"/>
      <c r="X151" s="157" t="s">
        <v>247</v>
      </c>
      <c r="Y151" s="147"/>
      <c r="Z151" s="147"/>
      <c r="AA151" s="147"/>
      <c r="AB151" s="147"/>
      <c r="AC151" s="147"/>
      <c r="AD151" s="147"/>
      <c r="AE151" s="147"/>
      <c r="AF151" s="147"/>
      <c r="AG151" s="147" t="s">
        <v>1166</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97" t="s">
        <v>1345</v>
      </c>
      <c r="D152" s="198"/>
      <c r="E152" s="199">
        <v>16.77</v>
      </c>
      <c r="F152" s="157"/>
      <c r="G152" s="157"/>
      <c r="H152" s="157"/>
      <c r="I152" s="157"/>
      <c r="J152" s="157"/>
      <c r="K152" s="157"/>
      <c r="L152" s="157"/>
      <c r="M152" s="157"/>
      <c r="N152" s="156"/>
      <c r="O152" s="156"/>
      <c r="P152" s="156"/>
      <c r="Q152" s="156"/>
      <c r="R152" s="157"/>
      <c r="S152" s="157"/>
      <c r="T152" s="157"/>
      <c r="U152" s="157"/>
      <c r="V152" s="157"/>
      <c r="W152" s="157"/>
      <c r="X152" s="157"/>
      <c r="Y152" s="147"/>
      <c r="Z152" s="147"/>
      <c r="AA152" s="147"/>
      <c r="AB152" s="147"/>
      <c r="AC152" s="147"/>
      <c r="AD152" s="147"/>
      <c r="AE152" s="147"/>
      <c r="AF152" s="147"/>
      <c r="AG152" s="147" t="s">
        <v>1170</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97" t="s">
        <v>1346</v>
      </c>
      <c r="D153" s="198"/>
      <c r="E153" s="199">
        <v>0.77759999999999996</v>
      </c>
      <c r="F153" s="157"/>
      <c r="G153" s="157"/>
      <c r="H153" s="157"/>
      <c r="I153" s="157"/>
      <c r="J153" s="157"/>
      <c r="K153" s="157"/>
      <c r="L153" s="157"/>
      <c r="M153" s="157"/>
      <c r="N153" s="156"/>
      <c r="O153" s="156"/>
      <c r="P153" s="156"/>
      <c r="Q153" s="156"/>
      <c r="R153" s="157"/>
      <c r="S153" s="157"/>
      <c r="T153" s="157"/>
      <c r="U153" s="157"/>
      <c r="V153" s="157"/>
      <c r="W153" s="157"/>
      <c r="X153" s="157"/>
      <c r="Y153" s="147"/>
      <c r="Z153" s="147"/>
      <c r="AA153" s="147"/>
      <c r="AB153" s="147"/>
      <c r="AC153" s="147"/>
      <c r="AD153" s="147"/>
      <c r="AE153" s="147"/>
      <c r="AF153" s="147"/>
      <c r="AG153" s="147" t="s">
        <v>1170</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97" t="s">
        <v>1347</v>
      </c>
      <c r="D154" s="198"/>
      <c r="E154" s="199">
        <v>0.32340000000000002</v>
      </c>
      <c r="F154" s="157"/>
      <c r="G154" s="157"/>
      <c r="H154" s="157"/>
      <c r="I154" s="157"/>
      <c r="J154" s="157"/>
      <c r="K154" s="157"/>
      <c r="L154" s="157"/>
      <c r="M154" s="157"/>
      <c r="N154" s="156"/>
      <c r="O154" s="156"/>
      <c r="P154" s="156"/>
      <c r="Q154" s="156"/>
      <c r="R154" s="157"/>
      <c r="S154" s="157"/>
      <c r="T154" s="157"/>
      <c r="U154" s="157"/>
      <c r="V154" s="157"/>
      <c r="W154" s="157"/>
      <c r="X154" s="157"/>
      <c r="Y154" s="147"/>
      <c r="Z154" s="147"/>
      <c r="AA154" s="147"/>
      <c r="AB154" s="147"/>
      <c r="AC154" s="147"/>
      <c r="AD154" s="147"/>
      <c r="AE154" s="147"/>
      <c r="AF154" s="147"/>
      <c r="AG154" s="147" t="s">
        <v>1170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97" t="s">
        <v>1348</v>
      </c>
      <c r="D155" s="198"/>
      <c r="E155" s="199">
        <v>8.8650000000000002</v>
      </c>
      <c r="F155" s="157"/>
      <c r="G155" s="157"/>
      <c r="H155" s="157"/>
      <c r="I155" s="157"/>
      <c r="J155" s="157"/>
      <c r="K155" s="157"/>
      <c r="L155" s="157"/>
      <c r="M155" s="157"/>
      <c r="N155" s="156"/>
      <c r="O155" s="156"/>
      <c r="P155" s="156"/>
      <c r="Q155" s="156"/>
      <c r="R155" s="157"/>
      <c r="S155" s="157"/>
      <c r="T155" s="157"/>
      <c r="U155" s="157"/>
      <c r="V155" s="157"/>
      <c r="W155" s="157"/>
      <c r="X155" s="157"/>
      <c r="Y155" s="147"/>
      <c r="Z155" s="147"/>
      <c r="AA155" s="147"/>
      <c r="AB155" s="147"/>
      <c r="AC155" s="147"/>
      <c r="AD155" s="147"/>
      <c r="AE155" s="147"/>
      <c r="AF155" s="147"/>
      <c r="AG155" s="147" t="s">
        <v>1170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66">
        <v>48</v>
      </c>
      <c r="B156" s="167" t="s">
        <v>1349</v>
      </c>
      <c r="C156" s="183" t="s">
        <v>1350</v>
      </c>
      <c r="D156" s="168" t="s">
        <v>581</v>
      </c>
      <c r="E156" s="169">
        <v>148.45500000000001</v>
      </c>
      <c r="F156" s="170"/>
      <c r="G156" s="171">
        <f>ROUND(E156*F156,2)</f>
        <v>0</v>
      </c>
      <c r="H156" s="170">
        <v>95.63</v>
      </c>
      <c r="I156" s="171">
        <f>ROUND(E156*H156,2)</f>
        <v>14196.75</v>
      </c>
      <c r="J156" s="170">
        <v>347.37</v>
      </c>
      <c r="K156" s="171">
        <f>ROUND(E156*J156,2)</f>
        <v>51568.81</v>
      </c>
      <c r="L156" s="171">
        <v>21</v>
      </c>
      <c r="M156" s="171">
        <f>G156*(1+L156/100)</f>
        <v>0</v>
      </c>
      <c r="N156" s="169">
        <v>7.8200000000000006E-3</v>
      </c>
      <c r="O156" s="169">
        <f>ROUND(E156*N156,2)</f>
        <v>1.1599999999999999</v>
      </c>
      <c r="P156" s="169">
        <v>0</v>
      </c>
      <c r="Q156" s="169">
        <f>ROUND(E156*P156,2)</f>
        <v>0</v>
      </c>
      <c r="R156" s="171" t="s">
        <v>1196</v>
      </c>
      <c r="S156" s="171" t="s">
        <v>1165</v>
      </c>
      <c r="T156" s="172" t="s">
        <v>1165</v>
      </c>
      <c r="U156" s="157">
        <v>1.58</v>
      </c>
      <c r="V156" s="157">
        <f>ROUND(E156*U156,2)</f>
        <v>234.56</v>
      </c>
      <c r="W156" s="157"/>
      <c r="X156" s="157" t="s">
        <v>247</v>
      </c>
      <c r="Y156" s="147"/>
      <c r="Z156" s="147"/>
      <c r="AA156" s="147"/>
      <c r="AB156" s="147"/>
      <c r="AC156" s="147"/>
      <c r="AD156" s="147"/>
      <c r="AE156" s="147"/>
      <c r="AF156" s="147"/>
      <c r="AG156" s="147" t="s">
        <v>1166</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197" t="s">
        <v>1351</v>
      </c>
      <c r="D157" s="198"/>
      <c r="E157" s="199">
        <v>83.85</v>
      </c>
      <c r="F157" s="157"/>
      <c r="G157" s="157"/>
      <c r="H157" s="157"/>
      <c r="I157" s="157"/>
      <c r="J157" s="157"/>
      <c r="K157" s="157"/>
      <c r="L157" s="157"/>
      <c r="M157" s="157"/>
      <c r="N157" s="156"/>
      <c r="O157" s="156"/>
      <c r="P157" s="156"/>
      <c r="Q157" s="156"/>
      <c r="R157" s="157"/>
      <c r="S157" s="157"/>
      <c r="T157" s="157"/>
      <c r="U157" s="157"/>
      <c r="V157" s="157"/>
      <c r="W157" s="157"/>
      <c r="X157" s="157"/>
      <c r="Y157" s="147"/>
      <c r="Z157" s="147"/>
      <c r="AA157" s="147"/>
      <c r="AB157" s="147"/>
      <c r="AC157" s="147"/>
      <c r="AD157" s="147"/>
      <c r="AE157" s="147"/>
      <c r="AF157" s="147"/>
      <c r="AG157" s="147" t="s">
        <v>1170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197" t="s">
        <v>1352</v>
      </c>
      <c r="D158" s="198"/>
      <c r="E158" s="199">
        <v>3.8879999999999999</v>
      </c>
      <c r="F158" s="157"/>
      <c r="G158" s="157"/>
      <c r="H158" s="157"/>
      <c r="I158" s="157"/>
      <c r="J158" s="157"/>
      <c r="K158" s="157"/>
      <c r="L158" s="157"/>
      <c r="M158" s="157"/>
      <c r="N158" s="156"/>
      <c r="O158" s="156"/>
      <c r="P158" s="156"/>
      <c r="Q158" s="156"/>
      <c r="R158" s="157"/>
      <c r="S158" s="157"/>
      <c r="T158" s="157"/>
      <c r="U158" s="157"/>
      <c r="V158" s="157"/>
      <c r="W158" s="157"/>
      <c r="X158" s="157"/>
      <c r="Y158" s="147"/>
      <c r="Z158" s="147"/>
      <c r="AA158" s="147"/>
      <c r="AB158" s="147"/>
      <c r="AC158" s="147"/>
      <c r="AD158" s="147"/>
      <c r="AE158" s="147"/>
      <c r="AF158" s="147"/>
      <c r="AG158" s="147" t="s">
        <v>1170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197" t="s">
        <v>1353</v>
      </c>
      <c r="D159" s="198"/>
      <c r="E159" s="199">
        <v>1.617</v>
      </c>
      <c r="F159" s="157"/>
      <c r="G159" s="157"/>
      <c r="H159" s="157"/>
      <c r="I159" s="157"/>
      <c r="J159" s="157"/>
      <c r="K159" s="157"/>
      <c r="L159" s="157"/>
      <c r="M159" s="157"/>
      <c r="N159" s="156"/>
      <c r="O159" s="156"/>
      <c r="P159" s="156"/>
      <c r="Q159" s="156"/>
      <c r="R159" s="157"/>
      <c r="S159" s="157"/>
      <c r="T159" s="157"/>
      <c r="U159" s="157"/>
      <c r="V159" s="157"/>
      <c r="W159" s="157"/>
      <c r="X159" s="157"/>
      <c r="Y159" s="147"/>
      <c r="Z159" s="147"/>
      <c r="AA159" s="147"/>
      <c r="AB159" s="147"/>
      <c r="AC159" s="147"/>
      <c r="AD159" s="147"/>
      <c r="AE159" s="147"/>
      <c r="AF159" s="147"/>
      <c r="AG159" s="147" t="s">
        <v>1170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197" t="s">
        <v>1354</v>
      </c>
      <c r="D160" s="198"/>
      <c r="E160" s="199">
        <v>59.1</v>
      </c>
      <c r="F160" s="157"/>
      <c r="G160" s="157"/>
      <c r="H160" s="157"/>
      <c r="I160" s="157"/>
      <c r="J160" s="157"/>
      <c r="K160" s="157"/>
      <c r="L160" s="157"/>
      <c r="M160" s="157"/>
      <c r="N160" s="156"/>
      <c r="O160" s="156"/>
      <c r="P160" s="156"/>
      <c r="Q160" s="156"/>
      <c r="R160" s="157"/>
      <c r="S160" s="157"/>
      <c r="T160" s="157"/>
      <c r="U160" s="157"/>
      <c r="V160" s="157"/>
      <c r="W160" s="157"/>
      <c r="X160" s="157"/>
      <c r="Y160" s="147"/>
      <c r="Z160" s="147"/>
      <c r="AA160" s="147"/>
      <c r="AB160" s="147"/>
      <c r="AC160" s="147"/>
      <c r="AD160" s="147"/>
      <c r="AE160" s="147"/>
      <c r="AF160" s="147"/>
      <c r="AG160" s="147" t="s">
        <v>1170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66">
        <v>49</v>
      </c>
      <c r="B161" s="167" t="s">
        <v>1355</v>
      </c>
      <c r="C161" s="183" t="s">
        <v>1356</v>
      </c>
      <c r="D161" s="168" t="s">
        <v>581</v>
      </c>
      <c r="E161" s="169">
        <v>148.45500000000001</v>
      </c>
      <c r="F161" s="170"/>
      <c r="G161" s="171">
        <f>ROUND(E161*F161,2)</f>
        <v>0</v>
      </c>
      <c r="H161" s="170">
        <v>0</v>
      </c>
      <c r="I161" s="171">
        <f>ROUND(E161*H161,2)</f>
        <v>0</v>
      </c>
      <c r="J161" s="170">
        <v>106</v>
      </c>
      <c r="K161" s="171">
        <f>ROUND(E161*J161,2)</f>
        <v>15736.23</v>
      </c>
      <c r="L161" s="171">
        <v>21</v>
      </c>
      <c r="M161" s="171">
        <f>G161*(1+L161/100)</f>
        <v>0</v>
      </c>
      <c r="N161" s="169">
        <v>0</v>
      </c>
      <c r="O161" s="169">
        <f>ROUND(E161*N161,2)</f>
        <v>0</v>
      </c>
      <c r="P161" s="169">
        <v>0</v>
      </c>
      <c r="Q161" s="169">
        <f>ROUND(E161*P161,2)</f>
        <v>0</v>
      </c>
      <c r="R161" s="171" t="s">
        <v>1196</v>
      </c>
      <c r="S161" s="171" t="s">
        <v>1165</v>
      </c>
      <c r="T161" s="172" t="s">
        <v>1165</v>
      </c>
      <c r="U161" s="157">
        <v>0.48</v>
      </c>
      <c r="V161" s="157">
        <f>ROUND(E161*U161,2)</f>
        <v>71.260000000000005</v>
      </c>
      <c r="W161" s="157"/>
      <c r="X161" s="157" t="s">
        <v>247</v>
      </c>
      <c r="Y161" s="147"/>
      <c r="Z161" s="147"/>
      <c r="AA161" s="147"/>
      <c r="AB161" s="147"/>
      <c r="AC161" s="147"/>
      <c r="AD161" s="147"/>
      <c r="AE161" s="147"/>
      <c r="AF161" s="147"/>
      <c r="AG161" s="147" t="s">
        <v>1166</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97" t="s">
        <v>1357</v>
      </c>
      <c r="D162" s="198"/>
      <c r="E162" s="199">
        <v>148.45500000000001</v>
      </c>
      <c r="F162" s="157"/>
      <c r="G162" s="157"/>
      <c r="H162" s="157"/>
      <c r="I162" s="157"/>
      <c r="J162" s="157"/>
      <c r="K162" s="157"/>
      <c r="L162" s="157"/>
      <c r="M162" s="157"/>
      <c r="N162" s="156"/>
      <c r="O162" s="156"/>
      <c r="P162" s="156"/>
      <c r="Q162" s="156"/>
      <c r="R162" s="157"/>
      <c r="S162" s="157"/>
      <c r="T162" s="157"/>
      <c r="U162" s="157"/>
      <c r="V162" s="157"/>
      <c r="W162" s="157"/>
      <c r="X162" s="157"/>
      <c r="Y162" s="147"/>
      <c r="Z162" s="147"/>
      <c r="AA162" s="147"/>
      <c r="AB162" s="147"/>
      <c r="AC162" s="147"/>
      <c r="AD162" s="147"/>
      <c r="AE162" s="147"/>
      <c r="AF162" s="147"/>
      <c r="AG162" s="147" t="s">
        <v>1170</v>
      </c>
      <c r="AH162" s="147">
        <v>5</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66">
        <v>50</v>
      </c>
      <c r="B163" s="167" t="s">
        <v>1358</v>
      </c>
      <c r="C163" s="183" t="s">
        <v>1359</v>
      </c>
      <c r="D163" s="168" t="s">
        <v>495</v>
      </c>
      <c r="E163" s="169">
        <v>1.2629999999999999</v>
      </c>
      <c r="F163" s="170"/>
      <c r="G163" s="171">
        <f>ROUND(E163*F163,2)</f>
        <v>0</v>
      </c>
      <c r="H163" s="170">
        <v>40318.76</v>
      </c>
      <c r="I163" s="171">
        <f>ROUND(E163*H163,2)</f>
        <v>50922.59</v>
      </c>
      <c r="J163" s="170">
        <v>15081.24</v>
      </c>
      <c r="K163" s="171">
        <f>ROUND(E163*J163,2)</f>
        <v>19047.61</v>
      </c>
      <c r="L163" s="171">
        <v>21</v>
      </c>
      <c r="M163" s="171">
        <f>G163*(1+L163/100)</f>
        <v>0</v>
      </c>
      <c r="N163" s="169">
        <v>1.0166500000000001</v>
      </c>
      <c r="O163" s="169">
        <f>ROUND(E163*N163,2)</f>
        <v>1.28</v>
      </c>
      <c r="P163" s="169">
        <v>0</v>
      </c>
      <c r="Q163" s="169">
        <f>ROUND(E163*P163,2)</f>
        <v>0</v>
      </c>
      <c r="R163" s="171" t="s">
        <v>1196</v>
      </c>
      <c r="S163" s="171" t="s">
        <v>1165</v>
      </c>
      <c r="T163" s="172" t="s">
        <v>1165</v>
      </c>
      <c r="U163" s="157">
        <v>55.345999999999997</v>
      </c>
      <c r="V163" s="157">
        <f>ROUND(E163*U163,2)</f>
        <v>69.900000000000006</v>
      </c>
      <c r="W163" s="157"/>
      <c r="X163" s="157" t="s">
        <v>247</v>
      </c>
      <c r="Y163" s="147"/>
      <c r="Z163" s="147"/>
      <c r="AA163" s="147"/>
      <c r="AB163" s="147"/>
      <c r="AC163" s="147"/>
      <c r="AD163" s="147"/>
      <c r="AE163" s="147"/>
      <c r="AF163" s="147"/>
      <c r="AG163" s="147" t="s">
        <v>1166</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337" t="s">
        <v>1360</v>
      </c>
      <c r="D164" s="339"/>
      <c r="E164" s="339"/>
      <c r="F164" s="339"/>
      <c r="G164" s="339"/>
      <c r="H164" s="157"/>
      <c r="I164" s="157"/>
      <c r="J164" s="157"/>
      <c r="K164" s="157"/>
      <c r="L164" s="157"/>
      <c r="M164" s="157"/>
      <c r="N164" s="156"/>
      <c r="O164" s="156"/>
      <c r="P164" s="156"/>
      <c r="Q164" s="156"/>
      <c r="R164" s="157"/>
      <c r="S164" s="157"/>
      <c r="T164" s="157"/>
      <c r="U164" s="157"/>
      <c r="V164" s="157"/>
      <c r="W164" s="157"/>
      <c r="X164" s="157"/>
      <c r="Y164" s="147"/>
      <c r="Z164" s="147"/>
      <c r="AA164" s="147"/>
      <c r="AB164" s="147"/>
      <c r="AC164" s="147"/>
      <c r="AD164" s="147"/>
      <c r="AE164" s="147"/>
      <c r="AF164" s="147"/>
      <c r="AG164" s="147" t="s">
        <v>1168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197" t="s">
        <v>1361</v>
      </c>
      <c r="D165" s="198"/>
      <c r="E165" s="199">
        <v>1.2629999999999999</v>
      </c>
      <c r="F165" s="157"/>
      <c r="G165" s="157"/>
      <c r="H165" s="157"/>
      <c r="I165" s="157"/>
      <c r="J165" s="157"/>
      <c r="K165" s="157"/>
      <c r="L165" s="157"/>
      <c r="M165" s="157"/>
      <c r="N165" s="156"/>
      <c r="O165" s="156"/>
      <c r="P165" s="156"/>
      <c r="Q165" s="156"/>
      <c r="R165" s="157"/>
      <c r="S165" s="157"/>
      <c r="T165" s="157"/>
      <c r="U165" s="157"/>
      <c r="V165" s="157"/>
      <c r="W165" s="157"/>
      <c r="X165" s="157"/>
      <c r="Y165" s="147"/>
      <c r="Z165" s="147"/>
      <c r="AA165" s="147"/>
      <c r="AB165" s="147"/>
      <c r="AC165" s="147"/>
      <c r="AD165" s="147"/>
      <c r="AE165" s="147"/>
      <c r="AF165" s="147"/>
      <c r="AG165" s="147" t="s">
        <v>1170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66">
        <v>51</v>
      </c>
      <c r="B166" s="167" t="s">
        <v>1362</v>
      </c>
      <c r="C166" s="257" t="s">
        <v>2039</v>
      </c>
      <c r="D166" s="168" t="s">
        <v>581</v>
      </c>
      <c r="E166" s="169">
        <v>697.14233000000002</v>
      </c>
      <c r="F166" s="271"/>
      <c r="G166" s="171">
        <f>ROUND(E166*F166,2)</f>
        <v>0</v>
      </c>
      <c r="H166" s="271">
        <v>288.57</v>
      </c>
      <c r="I166" s="171">
        <f>ROUND(E166*H166,2)</f>
        <v>201174.36</v>
      </c>
      <c r="J166" s="271">
        <v>1567.43</v>
      </c>
      <c r="K166" s="171">
        <f>ROUND(E166*J166,2)</f>
        <v>1092721.8</v>
      </c>
      <c r="L166" s="171">
        <v>21</v>
      </c>
      <c r="M166" s="171">
        <f>G166*(1+L166/100)</f>
        <v>0</v>
      </c>
      <c r="N166" s="169">
        <v>0.24476000000000001</v>
      </c>
      <c r="O166" s="169">
        <f>ROUND(E166*N166,2)</f>
        <v>170.63</v>
      </c>
      <c r="P166" s="169">
        <v>0</v>
      </c>
      <c r="Q166" s="169">
        <f>ROUND(E166*P166,2)</f>
        <v>0</v>
      </c>
      <c r="R166" s="171"/>
      <c r="S166" s="171" t="s">
        <v>245</v>
      </c>
      <c r="T166" s="172" t="s">
        <v>246</v>
      </c>
      <c r="U166" s="157">
        <v>3.5897000000000001</v>
      </c>
      <c r="V166" s="157">
        <f>ROUND(E166*U166,2)</f>
        <v>2502.5300000000002</v>
      </c>
      <c r="W166" s="157"/>
      <c r="X166" s="157" t="s">
        <v>247</v>
      </c>
      <c r="Y166" s="147"/>
      <c r="Z166" s="147"/>
      <c r="AA166" s="147"/>
      <c r="AB166" s="147"/>
      <c r="AC166" s="147"/>
      <c r="AD166" s="147"/>
      <c r="AE166" s="147"/>
      <c r="AF166" s="147"/>
      <c r="AG166" s="147" t="s">
        <v>1166</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0.75" outlineLevel="1" x14ac:dyDescent="0.25">
      <c r="A167" s="154"/>
      <c r="B167" s="155"/>
      <c r="C167" s="197" t="s">
        <v>1363</v>
      </c>
      <c r="D167" s="198"/>
      <c r="E167" s="199">
        <v>672.07327999999995</v>
      </c>
      <c r="F167" s="157"/>
      <c r="G167" s="157"/>
      <c r="H167" s="157"/>
      <c r="I167" s="157"/>
      <c r="J167" s="157"/>
      <c r="K167" s="157"/>
      <c r="L167" s="157"/>
      <c r="M167" s="157"/>
      <c r="N167" s="156"/>
      <c r="O167" s="156"/>
      <c r="P167" s="156"/>
      <c r="Q167" s="156"/>
      <c r="R167" s="157"/>
      <c r="S167" s="157"/>
      <c r="T167" s="157"/>
      <c r="U167" s="157"/>
      <c r="V167" s="157"/>
      <c r="W167" s="157"/>
      <c r="X167" s="157"/>
      <c r="Y167" s="147"/>
      <c r="Z167" s="147"/>
      <c r="AA167" s="147"/>
      <c r="AB167" s="147"/>
      <c r="AC167" s="147"/>
      <c r="AD167" s="147"/>
      <c r="AE167" s="147"/>
      <c r="AF167" s="147"/>
      <c r="AG167" s="147" t="s">
        <v>1170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97" t="s">
        <v>1364</v>
      </c>
      <c r="D168" s="198"/>
      <c r="E168" s="199">
        <v>92.253829999999994</v>
      </c>
      <c r="F168" s="157"/>
      <c r="G168" s="157"/>
      <c r="H168" s="157"/>
      <c r="I168" s="157"/>
      <c r="J168" s="157"/>
      <c r="K168" s="157"/>
      <c r="L168" s="157"/>
      <c r="M168" s="157"/>
      <c r="N168" s="156"/>
      <c r="O168" s="156"/>
      <c r="P168" s="156"/>
      <c r="Q168" s="156"/>
      <c r="R168" s="157"/>
      <c r="S168" s="157"/>
      <c r="T168" s="157"/>
      <c r="U168" s="157"/>
      <c r="V168" s="157"/>
      <c r="W168" s="157"/>
      <c r="X168" s="157"/>
      <c r="Y168" s="147"/>
      <c r="Z168" s="147"/>
      <c r="AA168" s="147"/>
      <c r="AB168" s="147"/>
      <c r="AC168" s="147"/>
      <c r="AD168" s="147"/>
      <c r="AE168" s="147"/>
      <c r="AF168" s="147"/>
      <c r="AG168" s="147" t="s">
        <v>1170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197" t="s">
        <v>1365</v>
      </c>
      <c r="D169" s="198"/>
      <c r="E169" s="199">
        <v>-67.184780000000003</v>
      </c>
      <c r="F169" s="157"/>
      <c r="G169" s="157"/>
      <c r="H169" s="157"/>
      <c r="I169" s="157"/>
      <c r="J169" s="157"/>
      <c r="K169" s="157"/>
      <c r="L169" s="157"/>
      <c r="M169" s="157"/>
      <c r="N169" s="156"/>
      <c r="O169" s="156"/>
      <c r="P169" s="156"/>
      <c r="Q169" s="156"/>
      <c r="R169" s="157"/>
      <c r="S169" s="157"/>
      <c r="T169" s="157"/>
      <c r="U169" s="157"/>
      <c r="V169" s="157"/>
      <c r="W169" s="157"/>
      <c r="X169" s="157"/>
      <c r="Y169" s="147"/>
      <c r="Z169" s="147"/>
      <c r="AA169" s="147"/>
      <c r="AB169" s="147"/>
      <c r="AC169" s="147"/>
      <c r="AD169" s="147"/>
      <c r="AE169" s="147"/>
      <c r="AF169" s="147"/>
      <c r="AG169" s="147" t="s">
        <v>1170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66">
        <v>52</v>
      </c>
      <c r="B170" s="167" t="s">
        <v>1366</v>
      </c>
      <c r="C170" s="183" t="s">
        <v>1367</v>
      </c>
      <c r="D170" s="168" t="s">
        <v>581</v>
      </c>
      <c r="E170" s="169">
        <v>67.172120000000007</v>
      </c>
      <c r="F170" s="170"/>
      <c r="G170" s="171">
        <f>ROUND(E170*F170,2)</f>
        <v>0</v>
      </c>
      <c r="H170" s="170">
        <v>335.22</v>
      </c>
      <c r="I170" s="171">
        <f>ROUND(E170*H170,2)</f>
        <v>22517.439999999999</v>
      </c>
      <c r="J170" s="170">
        <v>1820.78</v>
      </c>
      <c r="K170" s="171">
        <f>ROUND(E170*J170,2)</f>
        <v>122305.65</v>
      </c>
      <c r="L170" s="171">
        <v>21</v>
      </c>
      <c r="M170" s="171">
        <f>G170*(1+L170/100)</f>
        <v>0</v>
      </c>
      <c r="N170" s="169">
        <v>0.24476000000000001</v>
      </c>
      <c r="O170" s="169">
        <f>ROUND(E170*N170,2)</f>
        <v>16.440000000000001</v>
      </c>
      <c r="P170" s="169">
        <v>0</v>
      </c>
      <c r="Q170" s="169">
        <f>ROUND(E170*P170,2)</f>
        <v>0</v>
      </c>
      <c r="R170" s="171"/>
      <c r="S170" s="171" t="s">
        <v>245</v>
      </c>
      <c r="T170" s="172" t="s">
        <v>246</v>
      </c>
      <c r="U170" s="157">
        <v>3.5897000000000001</v>
      </c>
      <c r="V170" s="157">
        <f>ROUND(E170*U170,2)</f>
        <v>241.13</v>
      </c>
      <c r="W170" s="157"/>
      <c r="X170" s="157" t="s">
        <v>247</v>
      </c>
      <c r="Y170" s="147"/>
      <c r="Z170" s="147"/>
      <c r="AA170" s="147"/>
      <c r="AB170" s="147"/>
      <c r="AC170" s="147"/>
      <c r="AD170" s="147"/>
      <c r="AE170" s="147"/>
      <c r="AF170" s="147"/>
      <c r="AG170" s="147" t="s">
        <v>1166</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197" t="s">
        <v>1368</v>
      </c>
      <c r="D171" s="198"/>
      <c r="E171" s="199">
        <v>67.172120000000007</v>
      </c>
      <c r="F171" s="157"/>
      <c r="G171" s="157"/>
      <c r="H171" s="157"/>
      <c r="I171" s="157"/>
      <c r="J171" s="157"/>
      <c r="K171" s="157"/>
      <c r="L171" s="157"/>
      <c r="M171" s="157"/>
      <c r="N171" s="156"/>
      <c r="O171" s="156"/>
      <c r="P171" s="156"/>
      <c r="Q171" s="156"/>
      <c r="R171" s="157"/>
      <c r="S171" s="157"/>
      <c r="T171" s="157"/>
      <c r="U171" s="157"/>
      <c r="V171" s="157"/>
      <c r="W171" s="157"/>
      <c r="X171" s="157"/>
      <c r="Y171" s="147"/>
      <c r="Z171" s="147"/>
      <c r="AA171" s="147"/>
      <c r="AB171" s="147"/>
      <c r="AC171" s="147"/>
      <c r="AD171" s="147"/>
      <c r="AE171" s="147"/>
      <c r="AF171" s="147"/>
      <c r="AG171" s="147" t="s">
        <v>1170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0.75" outlineLevel="1" x14ac:dyDescent="0.25">
      <c r="A172" s="166">
        <v>53</v>
      </c>
      <c r="B172" s="167" t="s">
        <v>1369</v>
      </c>
      <c r="C172" s="183" t="s">
        <v>1370</v>
      </c>
      <c r="D172" s="168" t="s">
        <v>337</v>
      </c>
      <c r="E172" s="169">
        <v>48</v>
      </c>
      <c r="F172" s="170"/>
      <c r="G172" s="171">
        <f>ROUND(E172*F172,2)</f>
        <v>0</v>
      </c>
      <c r="H172" s="170">
        <v>853.78</v>
      </c>
      <c r="I172" s="171">
        <f>ROUND(E172*H172,2)</f>
        <v>40981.440000000002</v>
      </c>
      <c r="J172" s="170">
        <v>440.1</v>
      </c>
      <c r="K172" s="171">
        <f>ROUND(E172*J172,2)</f>
        <v>21124.799999999999</v>
      </c>
      <c r="L172" s="171">
        <v>21</v>
      </c>
      <c r="M172" s="171">
        <f>G172*(1+L172/100)</f>
        <v>0</v>
      </c>
      <c r="N172" s="169">
        <v>0.21637000000000001</v>
      </c>
      <c r="O172" s="169">
        <f>ROUND(E172*N172,2)</f>
        <v>10.39</v>
      </c>
      <c r="P172" s="169">
        <v>0</v>
      </c>
      <c r="Q172" s="169">
        <f>ROUND(E172*P172,2)</f>
        <v>0</v>
      </c>
      <c r="R172" s="171" t="s">
        <v>1313</v>
      </c>
      <c r="S172" s="171" t="s">
        <v>1165</v>
      </c>
      <c r="T172" s="172" t="s">
        <v>1314</v>
      </c>
      <c r="U172" s="157">
        <v>3.59023</v>
      </c>
      <c r="V172" s="157">
        <f>ROUND(E172*U172,2)</f>
        <v>172.33</v>
      </c>
      <c r="W172" s="157"/>
      <c r="X172" s="157" t="s">
        <v>1315</v>
      </c>
      <c r="Y172" s="147"/>
      <c r="Z172" s="147"/>
      <c r="AA172" s="147"/>
      <c r="AB172" s="147"/>
      <c r="AC172" s="147"/>
      <c r="AD172" s="147"/>
      <c r="AE172" s="147"/>
      <c r="AF172" s="147"/>
      <c r="AG172" s="147" t="s">
        <v>1316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337" t="s">
        <v>1371</v>
      </c>
      <c r="D173" s="339"/>
      <c r="E173" s="339"/>
      <c r="F173" s="339"/>
      <c r="G173" s="339"/>
      <c r="H173" s="157"/>
      <c r="I173" s="157"/>
      <c r="J173" s="157"/>
      <c r="K173" s="157"/>
      <c r="L173" s="157"/>
      <c r="M173" s="157"/>
      <c r="N173" s="156"/>
      <c r="O173" s="156"/>
      <c r="P173" s="156"/>
      <c r="Q173" s="156"/>
      <c r="R173" s="157"/>
      <c r="S173" s="157"/>
      <c r="T173" s="157"/>
      <c r="U173" s="157"/>
      <c r="V173" s="157"/>
      <c r="W173" s="157"/>
      <c r="X173" s="157"/>
      <c r="Y173" s="147"/>
      <c r="Z173" s="147"/>
      <c r="AA173" s="147"/>
      <c r="AB173" s="147"/>
      <c r="AC173" s="147"/>
      <c r="AD173" s="147"/>
      <c r="AE173" s="147"/>
      <c r="AF173" s="147"/>
      <c r="AG173" s="147" t="s">
        <v>1168</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197" t="s">
        <v>1372</v>
      </c>
      <c r="D174" s="198"/>
      <c r="E174" s="199">
        <v>48</v>
      </c>
      <c r="F174" s="157"/>
      <c r="G174" s="157"/>
      <c r="H174" s="157"/>
      <c r="I174" s="157"/>
      <c r="J174" s="157"/>
      <c r="K174" s="157"/>
      <c r="L174" s="157"/>
      <c r="M174" s="157"/>
      <c r="N174" s="156"/>
      <c r="O174" s="156"/>
      <c r="P174" s="156"/>
      <c r="Q174" s="156"/>
      <c r="R174" s="157"/>
      <c r="S174" s="157"/>
      <c r="T174" s="157"/>
      <c r="U174" s="157"/>
      <c r="V174" s="157"/>
      <c r="W174" s="157"/>
      <c r="X174" s="157"/>
      <c r="Y174" s="147"/>
      <c r="Z174" s="147"/>
      <c r="AA174" s="147"/>
      <c r="AB174" s="147"/>
      <c r="AC174" s="147"/>
      <c r="AD174" s="147"/>
      <c r="AE174" s="147"/>
      <c r="AF174" s="147"/>
      <c r="AG174" s="147" t="s">
        <v>1170</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66">
        <v>54</v>
      </c>
      <c r="B175" s="167" t="s">
        <v>1373</v>
      </c>
      <c r="C175" s="183" t="s">
        <v>1374</v>
      </c>
      <c r="D175" s="168" t="s">
        <v>337</v>
      </c>
      <c r="E175" s="169">
        <v>25.5</v>
      </c>
      <c r="F175" s="170"/>
      <c r="G175" s="171">
        <f>ROUND(E175*F175,2)</f>
        <v>0</v>
      </c>
      <c r="H175" s="170">
        <v>347.18</v>
      </c>
      <c r="I175" s="171">
        <f>ROUND(E175*H175,2)</f>
        <v>8853.09</v>
      </c>
      <c r="J175" s="170">
        <v>565.38</v>
      </c>
      <c r="K175" s="171">
        <f>ROUND(E175*J175,2)</f>
        <v>14417.19</v>
      </c>
      <c r="L175" s="171">
        <v>21</v>
      </c>
      <c r="M175" s="171">
        <f>G175*(1+L175/100)</f>
        <v>0</v>
      </c>
      <c r="N175" s="169">
        <v>0.12131</v>
      </c>
      <c r="O175" s="169">
        <f>ROUND(E175*N175,2)</f>
        <v>3.09</v>
      </c>
      <c r="P175" s="169">
        <v>0</v>
      </c>
      <c r="Q175" s="169">
        <f>ROUND(E175*P175,2)</f>
        <v>0</v>
      </c>
      <c r="R175" s="171" t="s">
        <v>1313</v>
      </c>
      <c r="S175" s="171" t="s">
        <v>1165</v>
      </c>
      <c r="T175" s="172" t="s">
        <v>1314</v>
      </c>
      <c r="U175" s="157">
        <v>1.6883699999999999</v>
      </c>
      <c r="V175" s="157">
        <f>ROUND(E175*U175,2)</f>
        <v>43.05</v>
      </c>
      <c r="W175" s="157"/>
      <c r="X175" s="157" t="s">
        <v>1315</v>
      </c>
      <c r="Y175" s="147"/>
      <c r="Z175" s="147"/>
      <c r="AA175" s="147"/>
      <c r="AB175" s="147"/>
      <c r="AC175" s="147"/>
      <c r="AD175" s="147"/>
      <c r="AE175" s="147"/>
      <c r="AF175" s="147"/>
      <c r="AG175" s="147" t="s">
        <v>1316</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337" t="s">
        <v>1375</v>
      </c>
      <c r="D176" s="339"/>
      <c r="E176" s="339"/>
      <c r="F176" s="339"/>
      <c r="G176" s="339"/>
      <c r="H176" s="157"/>
      <c r="I176" s="157"/>
      <c r="J176" s="157"/>
      <c r="K176" s="157"/>
      <c r="L176" s="157"/>
      <c r="M176" s="157"/>
      <c r="N176" s="156"/>
      <c r="O176" s="156"/>
      <c r="P176" s="156"/>
      <c r="Q176" s="156"/>
      <c r="R176" s="157"/>
      <c r="S176" s="157"/>
      <c r="T176" s="157"/>
      <c r="U176" s="157"/>
      <c r="V176" s="157"/>
      <c r="W176" s="157"/>
      <c r="X176" s="157"/>
      <c r="Y176" s="147"/>
      <c r="Z176" s="147"/>
      <c r="AA176" s="147"/>
      <c r="AB176" s="147"/>
      <c r="AC176" s="147"/>
      <c r="AD176" s="147"/>
      <c r="AE176" s="147"/>
      <c r="AF176" s="147"/>
      <c r="AG176" s="147" t="s">
        <v>1168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197" t="s">
        <v>1376</v>
      </c>
      <c r="D177" s="198"/>
      <c r="E177" s="199">
        <v>25.5</v>
      </c>
      <c r="F177" s="157"/>
      <c r="G177" s="157"/>
      <c r="H177" s="157"/>
      <c r="I177" s="157"/>
      <c r="J177" s="157"/>
      <c r="K177" s="157"/>
      <c r="L177" s="157"/>
      <c r="M177" s="157"/>
      <c r="N177" s="156"/>
      <c r="O177" s="156"/>
      <c r="P177" s="156"/>
      <c r="Q177" s="156"/>
      <c r="R177" s="157"/>
      <c r="S177" s="157"/>
      <c r="T177" s="157"/>
      <c r="U177" s="157"/>
      <c r="V177" s="157"/>
      <c r="W177" s="157"/>
      <c r="X177" s="157"/>
      <c r="Y177" s="147"/>
      <c r="Z177" s="147"/>
      <c r="AA177" s="147"/>
      <c r="AB177" s="147"/>
      <c r="AC177" s="147"/>
      <c r="AD177" s="147"/>
      <c r="AE177" s="147"/>
      <c r="AF177" s="147"/>
      <c r="AG177" s="147" t="s">
        <v>1170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6">
        <v>55</v>
      </c>
      <c r="B178" s="167" t="s">
        <v>1377</v>
      </c>
      <c r="C178" s="183" t="s">
        <v>1378</v>
      </c>
      <c r="D178" s="168" t="s">
        <v>896</v>
      </c>
      <c r="E178" s="169">
        <v>5.3396999999999997</v>
      </c>
      <c r="F178" s="170"/>
      <c r="G178" s="171">
        <f>ROUND(E178*F178,2)</f>
        <v>0</v>
      </c>
      <c r="H178" s="170">
        <v>14994.7</v>
      </c>
      <c r="I178" s="171">
        <f>ROUND(E178*H178,2)</f>
        <v>80067.199999999997</v>
      </c>
      <c r="J178" s="170">
        <v>12506.86</v>
      </c>
      <c r="K178" s="171">
        <f>ROUND(E178*J178,2)</f>
        <v>66782.880000000005</v>
      </c>
      <c r="L178" s="171">
        <v>21</v>
      </c>
      <c r="M178" s="171">
        <f>G178*(1+L178/100)</f>
        <v>0</v>
      </c>
      <c r="N178" s="169">
        <v>3.0501200000000002</v>
      </c>
      <c r="O178" s="169">
        <f>ROUND(E178*N178,2)</f>
        <v>16.29</v>
      </c>
      <c r="P178" s="169">
        <v>0</v>
      </c>
      <c r="Q178" s="169">
        <f>ROUND(E178*P178,2)</f>
        <v>0</v>
      </c>
      <c r="R178" s="171" t="s">
        <v>1313</v>
      </c>
      <c r="S178" s="171" t="s">
        <v>1165</v>
      </c>
      <c r="T178" s="172" t="s">
        <v>1314</v>
      </c>
      <c r="U178" s="157">
        <v>46.546950000000002</v>
      </c>
      <c r="V178" s="157">
        <f>ROUND(E178*U178,2)</f>
        <v>248.55</v>
      </c>
      <c r="W178" s="157"/>
      <c r="X178" s="157" t="s">
        <v>1315</v>
      </c>
      <c r="Y178" s="147"/>
      <c r="Z178" s="147"/>
      <c r="AA178" s="147"/>
      <c r="AB178" s="147"/>
      <c r="AC178" s="147"/>
      <c r="AD178" s="147"/>
      <c r="AE178" s="147"/>
      <c r="AF178" s="147"/>
      <c r="AG178" s="147" t="s">
        <v>1316</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337" t="s">
        <v>1379</v>
      </c>
      <c r="D179" s="339"/>
      <c r="E179" s="339"/>
      <c r="F179" s="339"/>
      <c r="G179" s="339"/>
      <c r="H179" s="157"/>
      <c r="I179" s="157"/>
      <c r="J179" s="157"/>
      <c r="K179" s="157"/>
      <c r="L179" s="157"/>
      <c r="M179" s="157"/>
      <c r="N179" s="156"/>
      <c r="O179" s="156"/>
      <c r="P179" s="156"/>
      <c r="Q179" s="156"/>
      <c r="R179" s="157"/>
      <c r="S179" s="157"/>
      <c r="T179" s="157"/>
      <c r="U179" s="157"/>
      <c r="V179" s="157"/>
      <c r="W179" s="157"/>
      <c r="X179" s="157"/>
      <c r="Y179" s="147"/>
      <c r="Z179" s="147"/>
      <c r="AA179" s="147"/>
      <c r="AB179" s="147"/>
      <c r="AC179" s="147"/>
      <c r="AD179" s="147"/>
      <c r="AE179" s="147"/>
      <c r="AF179" s="147"/>
      <c r="AG179" s="147" t="s">
        <v>1168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197" t="s">
        <v>1380</v>
      </c>
      <c r="D180" s="198"/>
      <c r="E180" s="199">
        <v>5.3396999999999997</v>
      </c>
      <c r="F180" s="157"/>
      <c r="G180" s="157"/>
      <c r="H180" s="157"/>
      <c r="I180" s="157"/>
      <c r="J180" s="157"/>
      <c r="K180" s="157"/>
      <c r="L180" s="157"/>
      <c r="M180" s="157"/>
      <c r="N180" s="156"/>
      <c r="O180" s="156"/>
      <c r="P180" s="156"/>
      <c r="Q180" s="156"/>
      <c r="R180" s="157"/>
      <c r="S180" s="157"/>
      <c r="T180" s="157"/>
      <c r="U180" s="157"/>
      <c r="V180" s="157"/>
      <c r="W180" s="157"/>
      <c r="X180" s="157"/>
      <c r="Y180" s="147"/>
      <c r="Z180" s="147"/>
      <c r="AA180" s="147"/>
      <c r="AB180" s="147"/>
      <c r="AC180" s="147"/>
      <c r="AD180" s="147"/>
      <c r="AE180" s="147"/>
      <c r="AF180" s="147"/>
      <c r="AG180" s="147" t="s">
        <v>1170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59" t="s">
        <v>240</v>
      </c>
      <c r="B181" s="160" t="s">
        <v>127</v>
      </c>
      <c r="C181" s="181" t="s">
        <v>128</v>
      </c>
      <c r="D181" s="161"/>
      <c r="E181" s="162"/>
      <c r="F181" s="163"/>
      <c r="G181" s="163">
        <f>SUMIF(AG182:AG188,"&lt;&gt;NOR",G182:G188)</f>
        <v>0</v>
      </c>
      <c r="H181" s="163"/>
      <c r="I181" s="163">
        <f>SUM(I182:I188)</f>
        <v>15348.029999999999</v>
      </c>
      <c r="J181" s="163"/>
      <c r="K181" s="163">
        <f>SUM(K182:K188)</f>
        <v>15534.35</v>
      </c>
      <c r="L181" s="163"/>
      <c r="M181" s="163">
        <f>SUM(M182:M188)</f>
        <v>0</v>
      </c>
      <c r="N181" s="162"/>
      <c r="O181" s="162">
        <f>SUM(O182:O188)</f>
        <v>1.86</v>
      </c>
      <c r="P181" s="162"/>
      <c r="Q181" s="162">
        <f>SUM(Q182:Q188)</f>
        <v>0</v>
      </c>
      <c r="R181" s="163"/>
      <c r="S181" s="163"/>
      <c r="T181" s="164"/>
      <c r="U181" s="158"/>
      <c r="V181" s="158">
        <f>SUM(V182:V188)</f>
        <v>33.879999999999995</v>
      </c>
      <c r="W181" s="158"/>
      <c r="X181" s="158"/>
      <c r="AG181" t="s">
        <v>241</v>
      </c>
    </row>
    <row r="182" spans="1:60" ht="20.75" outlineLevel="1" x14ac:dyDescent="0.25">
      <c r="A182" s="166">
        <v>56</v>
      </c>
      <c r="B182" s="167" t="s">
        <v>1381</v>
      </c>
      <c r="C182" s="183" t="s">
        <v>1382</v>
      </c>
      <c r="D182" s="168" t="s">
        <v>581</v>
      </c>
      <c r="E182" s="169">
        <v>45.08</v>
      </c>
      <c r="F182" s="170"/>
      <c r="G182" s="171">
        <f>ROUND(E182*F182,2)</f>
        <v>0</v>
      </c>
      <c r="H182" s="170">
        <v>39.590000000000003</v>
      </c>
      <c r="I182" s="171">
        <f>ROUND(E182*H182,2)</f>
        <v>1784.72</v>
      </c>
      <c r="J182" s="170">
        <v>34.21</v>
      </c>
      <c r="K182" s="171">
        <f>ROUND(E182*J182,2)</f>
        <v>1542.19</v>
      </c>
      <c r="L182" s="171">
        <v>21</v>
      </c>
      <c r="M182" s="171">
        <f>G182*(1+L182/100)</f>
        <v>0</v>
      </c>
      <c r="N182" s="169">
        <v>3.2000000000000003E-4</v>
      </c>
      <c r="O182" s="169">
        <f>ROUND(E182*N182,2)</f>
        <v>0.01</v>
      </c>
      <c r="P182" s="169">
        <v>0</v>
      </c>
      <c r="Q182" s="169">
        <f>ROUND(E182*P182,2)</f>
        <v>0</v>
      </c>
      <c r="R182" s="171" t="s">
        <v>1196</v>
      </c>
      <c r="S182" s="171" t="s">
        <v>1165</v>
      </c>
      <c r="T182" s="172" t="s">
        <v>1165</v>
      </c>
      <c r="U182" s="157">
        <v>7.0000000000000007E-2</v>
      </c>
      <c r="V182" s="157">
        <f>ROUND(E182*U182,2)</f>
        <v>3.16</v>
      </c>
      <c r="W182" s="157"/>
      <c r="X182" s="157" t="s">
        <v>247</v>
      </c>
      <c r="Y182" s="147"/>
      <c r="Z182" s="147"/>
      <c r="AA182" s="147"/>
      <c r="AB182" s="147"/>
      <c r="AC182" s="147"/>
      <c r="AD182" s="147"/>
      <c r="AE182" s="147"/>
      <c r="AF182" s="147"/>
      <c r="AG182" s="147" t="s">
        <v>1166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337" t="s">
        <v>1383</v>
      </c>
      <c r="D183" s="339"/>
      <c r="E183" s="339"/>
      <c r="F183" s="339"/>
      <c r="G183" s="339"/>
      <c r="H183" s="157"/>
      <c r="I183" s="157"/>
      <c r="J183" s="157"/>
      <c r="K183" s="157"/>
      <c r="L183" s="157"/>
      <c r="M183" s="157"/>
      <c r="N183" s="156"/>
      <c r="O183" s="156"/>
      <c r="P183" s="156"/>
      <c r="Q183" s="156"/>
      <c r="R183" s="157"/>
      <c r="S183" s="157"/>
      <c r="T183" s="157"/>
      <c r="U183" s="157"/>
      <c r="V183" s="157"/>
      <c r="W183" s="157"/>
      <c r="X183" s="157"/>
      <c r="Y183" s="147"/>
      <c r="Z183" s="147"/>
      <c r="AA183" s="147"/>
      <c r="AB183" s="147"/>
      <c r="AC183" s="147"/>
      <c r="AD183" s="147"/>
      <c r="AE183" s="147"/>
      <c r="AF183" s="147"/>
      <c r="AG183" s="147" t="s">
        <v>1168</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97" t="s">
        <v>1384</v>
      </c>
      <c r="D184" s="198"/>
      <c r="E184" s="199">
        <v>45.08</v>
      </c>
      <c r="F184" s="157"/>
      <c r="G184" s="157"/>
      <c r="H184" s="157"/>
      <c r="I184" s="157"/>
      <c r="J184" s="157"/>
      <c r="K184" s="157"/>
      <c r="L184" s="157"/>
      <c r="M184" s="157"/>
      <c r="N184" s="156"/>
      <c r="O184" s="156"/>
      <c r="P184" s="156"/>
      <c r="Q184" s="156"/>
      <c r="R184" s="157"/>
      <c r="S184" s="157"/>
      <c r="T184" s="157"/>
      <c r="U184" s="157"/>
      <c r="V184" s="157"/>
      <c r="W184" s="157"/>
      <c r="X184" s="157"/>
      <c r="Y184" s="147"/>
      <c r="Z184" s="147"/>
      <c r="AA184" s="147"/>
      <c r="AB184" s="147"/>
      <c r="AC184" s="147"/>
      <c r="AD184" s="147"/>
      <c r="AE184" s="147"/>
      <c r="AF184" s="147"/>
      <c r="AG184" s="147" t="s">
        <v>1170</v>
      </c>
      <c r="AH184" s="147">
        <v>5</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0.75" outlineLevel="1" x14ac:dyDescent="0.25">
      <c r="A185" s="166">
        <v>57</v>
      </c>
      <c r="B185" s="167" t="s">
        <v>1385</v>
      </c>
      <c r="C185" s="183" t="s">
        <v>1386</v>
      </c>
      <c r="D185" s="168" t="s">
        <v>581</v>
      </c>
      <c r="E185" s="169">
        <v>320.04027000000002</v>
      </c>
      <c r="F185" s="170"/>
      <c r="G185" s="171">
        <f>ROUND(E185*F185,2)</f>
        <v>0</v>
      </c>
      <c r="H185" s="170">
        <v>42.38</v>
      </c>
      <c r="I185" s="171">
        <f>ROUND(E185*H185,2)</f>
        <v>13563.31</v>
      </c>
      <c r="J185" s="170">
        <v>43.72</v>
      </c>
      <c r="K185" s="171">
        <f>ROUND(E185*J185,2)</f>
        <v>13992.16</v>
      </c>
      <c r="L185" s="171">
        <v>21</v>
      </c>
      <c r="M185" s="171">
        <f>G185*(1+L185/100)</f>
        <v>0</v>
      </c>
      <c r="N185" s="169">
        <v>5.7800000000000004E-3</v>
      </c>
      <c r="O185" s="169">
        <f>ROUND(E185*N185,2)</f>
        <v>1.85</v>
      </c>
      <c r="P185" s="169">
        <v>0</v>
      </c>
      <c r="Q185" s="169">
        <f>ROUND(E185*P185,2)</f>
        <v>0</v>
      </c>
      <c r="R185" s="171" t="s">
        <v>1196</v>
      </c>
      <c r="S185" s="171" t="s">
        <v>1165</v>
      </c>
      <c r="T185" s="172" t="s">
        <v>1165</v>
      </c>
      <c r="U185" s="157">
        <v>9.6000000000000002E-2</v>
      </c>
      <c r="V185" s="157">
        <f>ROUND(E185*U185,2)</f>
        <v>30.72</v>
      </c>
      <c r="W185" s="157"/>
      <c r="X185" s="157" t="s">
        <v>247</v>
      </c>
      <c r="Y185" s="147"/>
      <c r="Z185" s="147"/>
      <c r="AA185" s="147"/>
      <c r="AB185" s="147"/>
      <c r="AC185" s="147"/>
      <c r="AD185" s="147"/>
      <c r="AE185" s="147"/>
      <c r="AF185" s="147"/>
      <c r="AG185" s="147" t="s">
        <v>1166</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337" t="s">
        <v>1383</v>
      </c>
      <c r="D186" s="339"/>
      <c r="E186" s="339"/>
      <c r="F186" s="339"/>
      <c r="G186" s="339"/>
      <c r="H186" s="157"/>
      <c r="I186" s="157"/>
      <c r="J186" s="157"/>
      <c r="K186" s="157"/>
      <c r="L186" s="157"/>
      <c r="M186" s="157"/>
      <c r="N186" s="156"/>
      <c r="O186" s="156"/>
      <c r="P186" s="156"/>
      <c r="Q186" s="156"/>
      <c r="R186" s="157"/>
      <c r="S186" s="157"/>
      <c r="T186" s="157"/>
      <c r="U186" s="157"/>
      <c r="V186" s="157"/>
      <c r="W186" s="157"/>
      <c r="X186" s="157"/>
      <c r="Y186" s="147"/>
      <c r="Z186" s="147"/>
      <c r="AA186" s="147"/>
      <c r="AB186" s="147"/>
      <c r="AC186" s="147"/>
      <c r="AD186" s="147"/>
      <c r="AE186" s="147"/>
      <c r="AF186" s="147"/>
      <c r="AG186" s="147" t="s">
        <v>1168</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197" t="s">
        <v>1387</v>
      </c>
      <c r="D187" s="198"/>
      <c r="E187" s="199">
        <v>295.66527000000002</v>
      </c>
      <c r="F187" s="157"/>
      <c r="G187" s="157"/>
      <c r="H187" s="157"/>
      <c r="I187" s="157"/>
      <c r="J187" s="157"/>
      <c r="K187" s="157"/>
      <c r="L187" s="157"/>
      <c r="M187" s="157"/>
      <c r="N187" s="156"/>
      <c r="O187" s="156"/>
      <c r="P187" s="156"/>
      <c r="Q187" s="156"/>
      <c r="R187" s="157"/>
      <c r="S187" s="157"/>
      <c r="T187" s="157"/>
      <c r="U187" s="157"/>
      <c r="V187" s="157"/>
      <c r="W187" s="157"/>
      <c r="X187" s="157"/>
      <c r="Y187" s="147"/>
      <c r="Z187" s="147"/>
      <c r="AA187" s="147"/>
      <c r="AB187" s="147"/>
      <c r="AC187" s="147"/>
      <c r="AD187" s="147"/>
      <c r="AE187" s="147"/>
      <c r="AF187" s="147"/>
      <c r="AG187" s="147" t="s">
        <v>1170</v>
      </c>
      <c r="AH187" s="147">
        <v>5</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54"/>
      <c r="B188" s="155"/>
      <c r="C188" s="197" t="s">
        <v>1388</v>
      </c>
      <c r="D188" s="198"/>
      <c r="E188" s="199">
        <v>24.375</v>
      </c>
      <c r="F188" s="157"/>
      <c r="G188" s="157"/>
      <c r="H188" s="157"/>
      <c r="I188" s="157"/>
      <c r="J188" s="157"/>
      <c r="K188" s="157"/>
      <c r="L188" s="157"/>
      <c r="M188" s="157"/>
      <c r="N188" s="156"/>
      <c r="O188" s="156"/>
      <c r="P188" s="156"/>
      <c r="Q188" s="156"/>
      <c r="R188" s="157"/>
      <c r="S188" s="157"/>
      <c r="T188" s="157"/>
      <c r="U188" s="157"/>
      <c r="V188" s="157"/>
      <c r="W188" s="157"/>
      <c r="X188" s="157"/>
      <c r="Y188" s="147"/>
      <c r="Z188" s="147"/>
      <c r="AA188" s="147"/>
      <c r="AB188" s="147"/>
      <c r="AC188" s="147"/>
      <c r="AD188" s="147"/>
      <c r="AE188" s="147"/>
      <c r="AF188" s="147"/>
      <c r="AG188" s="147" t="s">
        <v>1170</v>
      </c>
      <c r="AH188" s="147">
        <v>5</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x14ac:dyDescent="0.25">
      <c r="A189" s="159" t="s">
        <v>240</v>
      </c>
      <c r="B189" s="160" t="s">
        <v>129</v>
      </c>
      <c r="C189" s="181" t="s">
        <v>130</v>
      </c>
      <c r="D189" s="161"/>
      <c r="E189" s="162"/>
      <c r="F189" s="163"/>
      <c r="G189" s="163">
        <f>SUMIF(AG190:AG231,"&lt;&gt;NOR",G190:G231)</f>
        <v>0</v>
      </c>
      <c r="H189" s="163"/>
      <c r="I189" s="163">
        <f>SUM(I190:I231)</f>
        <v>275989.14</v>
      </c>
      <c r="J189" s="163"/>
      <c r="K189" s="163">
        <f>SUM(K190:K231)</f>
        <v>599470.19999999995</v>
      </c>
      <c r="L189" s="163"/>
      <c r="M189" s="163">
        <f>SUM(M190:M231)</f>
        <v>0</v>
      </c>
      <c r="N189" s="162"/>
      <c r="O189" s="162">
        <f>SUM(O190:O231)</f>
        <v>48.43</v>
      </c>
      <c r="P189" s="162"/>
      <c r="Q189" s="162">
        <f>SUM(Q190:Q231)</f>
        <v>0</v>
      </c>
      <c r="R189" s="163"/>
      <c r="S189" s="163"/>
      <c r="T189" s="164"/>
      <c r="U189" s="158"/>
      <c r="V189" s="158">
        <f>SUM(V190:V231)</f>
        <v>1208.47</v>
      </c>
      <c r="W189" s="158"/>
      <c r="X189" s="158"/>
      <c r="AG189" t="s">
        <v>241</v>
      </c>
    </row>
    <row r="190" spans="1:60" outlineLevel="1" x14ac:dyDescent="0.25">
      <c r="A190" s="166">
        <v>58</v>
      </c>
      <c r="B190" s="167" t="s">
        <v>1389</v>
      </c>
      <c r="C190" s="183" t="s">
        <v>1390</v>
      </c>
      <c r="D190" s="168" t="s">
        <v>581</v>
      </c>
      <c r="E190" s="169">
        <v>216.04</v>
      </c>
      <c r="F190" s="170"/>
      <c r="G190" s="171">
        <f>ROUND(E190*F190,2)</f>
        <v>0</v>
      </c>
      <c r="H190" s="170">
        <v>15.35</v>
      </c>
      <c r="I190" s="171">
        <f>ROUND(E190*H190,2)</f>
        <v>3316.21</v>
      </c>
      <c r="J190" s="170">
        <v>35.549999999999997</v>
      </c>
      <c r="K190" s="171">
        <f>ROUND(E190*J190,2)</f>
        <v>7680.22</v>
      </c>
      <c r="L190" s="171">
        <v>21</v>
      </c>
      <c r="M190" s="171">
        <f>G190*(1+L190/100)</f>
        <v>0</v>
      </c>
      <c r="N190" s="169">
        <v>4.0000000000000003E-5</v>
      </c>
      <c r="O190" s="169">
        <f>ROUND(E190*N190,2)</f>
        <v>0.01</v>
      </c>
      <c r="P190" s="169">
        <v>0</v>
      </c>
      <c r="Q190" s="169">
        <f>ROUND(E190*P190,2)</f>
        <v>0</v>
      </c>
      <c r="R190" s="171" t="s">
        <v>1196</v>
      </c>
      <c r="S190" s="171" t="s">
        <v>1165</v>
      </c>
      <c r="T190" s="172" t="s">
        <v>1165</v>
      </c>
      <c r="U190" s="157">
        <v>7.8E-2</v>
      </c>
      <c r="V190" s="157">
        <f>ROUND(E190*U190,2)</f>
        <v>16.850000000000001</v>
      </c>
      <c r="W190" s="157"/>
      <c r="X190" s="157" t="s">
        <v>247</v>
      </c>
      <c r="Y190" s="147"/>
      <c r="Z190" s="147"/>
      <c r="AA190" s="147"/>
      <c r="AB190" s="147"/>
      <c r="AC190" s="147"/>
      <c r="AD190" s="147"/>
      <c r="AE190" s="147"/>
      <c r="AF190" s="147"/>
      <c r="AG190" s="147" t="s">
        <v>1166</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1.35" outlineLevel="1" x14ac:dyDescent="0.25">
      <c r="A191" s="154"/>
      <c r="B191" s="155"/>
      <c r="C191" s="337" t="s">
        <v>1391</v>
      </c>
      <c r="D191" s="339"/>
      <c r="E191" s="339"/>
      <c r="F191" s="339"/>
      <c r="G191" s="339"/>
      <c r="H191" s="157"/>
      <c r="I191" s="157"/>
      <c r="J191" s="157"/>
      <c r="K191" s="157"/>
      <c r="L191" s="157"/>
      <c r="M191" s="157"/>
      <c r="N191" s="156"/>
      <c r="O191" s="156"/>
      <c r="P191" s="156"/>
      <c r="Q191" s="156"/>
      <c r="R191" s="157"/>
      <c r="S191" s="157"/>
      <c r="T191" s="157"/>
      <c r="U191" s="157"/>
      <c r="V191" s="157"/>
      <c r="W191" s="157"/>
      <c r="X191" s="157"/>
      <c r="Y191" s="147"/>
      <c r="Z191" s="147"/>
      <c r="AA191" s="147"/>
      <c r="AB191" s="147"/>
      <c r="AC191" s="147"/>
      <c r="AD191" s="147"/>
      <c r="AE191" s="147"/>
      <c r="AF191" s="147"/>
      <c r="AG191" s="147" t="s">
        <v>1168</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80" t="str">
        <f>C191</f>
        <v>které se zřizují před úpravami povrchu, a obalení osazených dveřních zárubní před znečištěním při úpravách povrchu nástřikem plastických maltovin včetně pozdějšího odkrytí,</v>
      </c>
      <c r="BB191" s="147"/>
      <c r="BC191" s="147"/>
      <c r="BD191" s="147"/>
      <c r="BE191" s="147"/>
      <c r="BF191" s="147"/>
      <c r="BG191" s="147"/>
      <c r="BH191" s="147"/>
    </row>
    <row r="192" spans="1:60" ht="31.1" outlineLevel="1" x14ac:dyDescent="0.25">
      <c r="A192" s="154"/>
      <c r="B192" s="155"/>
      <c r="C192" s="197" t="s">
        <v>1392</v>
      </c>
      <c r="D192" s="198"/>
      <c r="E192" s="199">
        <v>82.8</v>
      </c>
      <c r="F192" s="157"/>
      <c r="G192" s="157"/>
      <c r="H192" s="157"/>
      <c r="I192" s="157"/>
      <c r="J192" s="157"/>
      <c r="K192" s="157"/>
      <c r="L192" s="157"/>
      <c r="M192" s="157"/>
      <c r="N192" s="156"/>
      <c r="O192" s="156"/>
      <c r="P192" s="156"/>
      <c r="Q192" s="156"/>
      <c r="R192" s="157"/>
      <c r="S192" s="157"/>
      <c r="T192" s="157"/>
      <c r="U192" s="157"/>
      <c r="V192" s="157"/>
      <c r="W192" s="157"/>
      <c r="X192" s="157"/>
      <c r="Y192" s="147"/>
      <c r="Z192" s="147"/>
      <c r="AA192" s="147"/>
      <c r="AB192" s="147"/>
      <c r="AC192" s="147"/>
      <c r="AD192" s="147"/>
      <c r="AE192" s="147"/>
      <c r="AF192" s="147"/>
      <c r="AG192" s="147" t="s">
        <v>1170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54"/>
      <c r="B193" s="155"/>
      <c r="C193" s="197" t="s">
        <v>1393</v>
      </c>
      <c r="D193" s="198"/>
      <c r="E193" s="199">
        <v>13.6</v>
      </c>
      <c r="F193" s="157"/>
      <c r="G193" s="157"/>
      <c r="H193" s="157"/>
      <c r="I193" s="157"/>
      <c r="J193" s="157"/>
      <c r="K193" s="157"/>
      <c r="L193" s="157"/>
      <c r="M193" s="157"/>
      <c r="N193" s="156"/>
      <c r="O193" s="156"/>
      <c r="P193" s="156"/>
      <c r="Q193" s="156"/>
      <c r="R193" s="157"/>
      <c r="S193" s="157"/>
      <c r="T193" s="157"/>
      <c r="U193" s="157"/>
      <c r="V193" s="157"/>
      <c r="W193" s="157"/>
      <c r="X193" s="157"/>
      <c r="Y193" s="147"/>
      <c r="Z193" s="147"/>
      <c r="AA193" s="147"/>
      <c r="AB193" s="147"/>
      <c r="AC193" s="147"/>
      <c r="AD193" s="147"/>
      <c r="AE193" s="147"/>
      <c r="AF193" s="147"/>
      <c r="AG193" s="147" t="s">
        <v>1170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0.75" outlineLevel="1" x14ac:dyDescent="0.25">
      <c r="A194" s="154"/>
      <c r="B194" s="155"/>
      <c r="C194" s="197" t="s">
        <v>1394</v>
      </c>
      <c r="D194" s="198"/>
      <c r="E194" s="199">
        <v>119.64</v>
      </c>
      <c r="F194" s="157"/>
      <c r="G194" s="157"/>
      <c r="H194" s="157"/>
      <c r="I194" s="157"/>
      <c r="J194" s="157"/>
      <c r="K194" s="157"/>
      <c r="L194" s="157"/>
      <c r="M194" s="157"/>
      <c r="N194" s="156"/>
      <c r="O194" s="156"/>
      <c r="P194" s="156"/>
      <c r="Q194" s="156"/>
      <c r="R194" s="157"/>
      <c r="S194" s="157"/>
      <c r="T194" s="157"/>
      <c r="U194" s="157"/>
      <c r="V194" s="157"/>
      <c r="W194" s="157"/>
      <c r="X194" s="157"/>
      <c r="Y194" s="147"/>
      <c r="Z194" s="147"/>
      <c r="AA194" s="147"/>
      <c r="AB194" s="147"/>
      <c r="AC194" s="147"/>
      <c r="AD194" s="147"/>
      <c r="AE194" s="147"/>
      <c r="AF194" s="147"/>
      <c r="AG194" s="147" t="s">
        <v>1170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0.75" outlineLevel="1" x14ac:dyDescent="0.25">
      <c r="A195" s="166">
        <v>59</v>
      </c>
      <c r="B195" s="167" t="s">
        <v>1395</v>
      </c>
      <c r="C195" s="183" t="s">
        <v>1396</v>
      </c>
      <c r="D195" s="168" t="s">
        <v>581</v>
      </c>
      <c r="E195" s="169">
        <v>23.919</v>
      </c>
      <c r="F195" s="170"/>
      <c r="G195" s="171">
        <f>ROUND(E195*F195,2)</f>
        <v>0</v>
      </c>
      <c r="H195" s="170">
        <v>54.46</v>
      </c>
      <c r="I195" s="171">
        <f>ROUND(E195*H195,2)</f>
        <v>1302.6300000000001</v>
      </c>
      <c r="J195" s="170">
        <v>195.54</v>
      </c>
      <c r="K195" s="171">
        <f>ROUND(E195*J195,2)</f>
        <v>4677.12</v>
      </c>
      <c r="L195" s="171">
        <v>21</v>
      </c>
      <c r="M195" s="171">
        <f>G195*(1+L195/100)</f>
        <v>0</v>
      </c>
      <c r="N195" s="169">
        <v>7.9100000000000004E-3</v>
      </c>
      <c r="O195" s="169">
        <f>ROUND(E195*N195,2)</f>
        <v>0.19</v>
      </c>
      <c r="P195" s="169">
        <v>0</v>
      </c>
      <c r="Q195" s="169">
        <f>ROUND(E195*P195,2)</f>
        <v>0</v>
      </c>
      <c r="R195" s="171" t="s">
        <v>1196</v>
      </c>
      <c r="S195" s="171" t="s">
        <v>1165</v>
      </c>
      <c r="T195" s="172" t="s">
        <v>1165</v>
      </c>
      <c r="U195" s="157">
        <v>0.38100000000000001</v>
      </c>
      <c r="V195" s="157">
        <f>ROUND(E195*U195,2)</f>
        <v>9.11</v>
      </c>
      <c r="W195" s="157"/>
      <c r="X195" s="157" t="s">
        <v>247</v>
      </c>
      <c r="Y195" s="147"/>
      <c r="Z195" s="147"/>
      <c r="AA195" s="147"/>
      <c r="AB195" s="147"/>
      <c r="AC195" s="147"/>
      <c r="AD195" s="147"/>
      <c r="AE195" s="147"/>
      <c r="AF195" s="147"/>
      <c r="AG195" s="147" t="s">
        <v>1166</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1.35" outlineLevel="1" x14ac:dyDescent="0.25">
      <c r="A196" s="154"/>
      <c r="B196" s="155"/>
      <c r="C196" s="337" t="s">
        <v>1397</v>
      </c>
      <c r="D196" s="339"/>
      <c r="E196" s="339"/>
      <c r="F196" s="339"/>
      <c r="G196" s="339"/>
      <c r="H196" s="157"/>
      <c r="I196" s="157"/>
      <c r="J196" s="157"/>
      <c r="K196" s="157"/>
      <c r="L196" s="157"/>
      <c r="M196" s="157"/>
      <c r="N196" s="156"/>
      <c r="O196" s="156"/>
      <c r="P196" s="156"/>
      <c r="Q196" s="156"/>
      <c r="R196" s="157"/>
      <c r="S196" s="157"/>
      <c r="T196" s="157"/>
      <c r="U196" s="157"/>
      <c r="V196" s="157"/>
      <c r="W196" s="157"/>
      <c r="X196" s="157"/>
      <c r="Y196" s="147"/>
      <c r="Z196" s="147"/>
      <c r="AA196" s="147"/>
      <c r="AB196" s="147"/>
      <c r="AC196" s="147"/>
      <c r="AD196" s="147"/>
      <c r="AE196" s="147"/>
      <c r="AF196" s="147"/>
      <c r="AG196" s="147" t="s">
        <v>1168</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80" t="str">
        <f>C196</f>
        <v>vodorovných, šikmých, žebrových a klenutých a schodišťových konstrukcí, s nejnutnějším obroušením podkladu (pemzou apod.) a oprášením, s pomocným lešením o výšce podlahy do 1900 mm a pro zatížení do 1,5 kPa,</v>
      </c>
      <c r="BB196" s="147"/>
      <c r="BC196" s="147"/>
      <c r="BD196" s="147"/>
      <c r="BE196" s="147"/>
      <c r="BF196" s="147"/>
      <c r="BG196" s="147"/>
      <c r="BH196" s="147"/>
    </row>
    <row r="197" spans="1:60" outlineLevel="1" x14ac:dyDescent="0.25">
      <c r="A197" s="154"/>
      <c r="B197" s="155"/>
      <c r="C197" s="197" t="s">
        <v>1398</v>
      </c>
      <c r="D197" s="198"/>
      <c r="E197" s="199">
        <v>23.919</v>
      </c>
      <c r="F197" s="157"/>
      <c r="G197" s="157"/>
      <c r="H197" s="157"/>
      <c r="I197" s="157"/>
      <c r="J197" s="157"/>
      <c r="K197" s="157"/>
      <c r="L197" s="157"/>
      <c r="M197" s="157"/>
      <c r="N197" s="156"/>
      <c r="O197" s="156"/>
      <c r="P197" s="156"/>
      <c r="Q197" s="156"/>
      <c r="R197" s="157"/>
      <c r="S197" s="157"/>
      <c r="T197" s="157"/>
      <c r="U197" s="157"/>
      <c r="V197" s="157"/>
      <c r="W197" s="157"/>
      <c r="X197" s="157"/>
      <c r="Y197" s="147"/>
      <c r="Z197" s="147"/>
      <c r="AA197" s="147"/>
      <c r="AB197" s="147"/>
      <c r="AC197" s="147"/>
      <c r="AD197" s="147"/>
      <c r="AE197" s="147"/>
      <c r="AF197" s="147"/>
      <c r="AG197" s="147" t="s">
        <v>1170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66">
        <v>60</v>
      </c>
      <c r="B198" s="167" t="s">
        <v>1399</v>
      </c>
      <c r="C198" s="183" t="s">
        <v>1400</v>
      </c>
      <c r="D198" s="168" t="s">
        <v>581</v>
      </c>
      <c r="E198" s="169">
        <v>85.876000000000005</v>
      </c>
      <c r="F198" s="170"/>
      <c r="G198" s="171">
        <f>ROUND(E198*F198,2)</f>
        <v>0</v>
      </c>
      <c r="H198" s="170">
        <v>44.92</v>
      </c>
      <c r="I198" s="171">
        <f>ROUND(E198*H198,2)</f>
        <v>3857.55</v>
      </c>
      <c r="J198" s="170">
        <v>297.58</v>
      </c>
      <c r="K198" s="171">
        <f>ROUND(E198*J198,2)</f>
        <v>25554.98</v>
      </c>
      <c r="L198" s="171">
        <v>21</v>
      </c>
      <c r="M198" s="171">
        <f>G198*(1+L198/100)</f>
        <v>0</v>
      </c>
      <c r="N198" s="169">
        <v>4.4139999999999999E-2</v>
      </c>
      <c r="O198" s="169">
        <f>ROUND(E198*N198,2)</f>
        <v>3.79</v>
      </c>
      <c r="P198" s="169">
        <v>0</v>
      </c>
      <c r="Q198" s="169">
        <f>ROUND(E198*P198,2)</f>
        <v>0</v>
      </c>
      <c r="R198" s="171" t="s">
        <v>1196</v>
      </c>
      <c r="S198" s="171" t="s">
        <v>1165</v>
      </c>
      <c r="T198" s="172" t="s">
        <v>1165</v>
      </c>
      <c r="U198" s="157">
        <v>0.504</v>
      </c>
      <c r="V198" s="157">
        <f>ROUND(E198*U198,2)</f>
        <v>43.28</v>
      </c>
      <c r="W198" s="157"/>
      <c r="X198" s="157" t="s">
        <v>247</v>
      </c>
      <c r="Y198" s="147"/>
      <c r="Z198" s="147"/>
      <c r="AA198" s="147"/>
      <c r="AB198" s="147"/>
      <c r="AC198" s="147"/>
      <c r="AD198" s="147"/>
      <c r="AE198" s="147"/>
      <c r="AF198" s="147"/>
      <c r="AG198" s="147" t="s">
        <v>1166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197" t="s">
        <v>1401</v>
      </c>
      <c r="D199" s="198"/>
      <c r="E199" s="199">
        <v>85.876000000000005</v>
      </c>
      <c r="F199" s="157"/>
      <c r="G199" s="157"/>
      <c r="H199" s="157"/>
      <c r="I199" s="157"/>
      <c r="J199" s="157"/>
      <c r="K199" s="157"/>
      <c r="L199" s="157"/>
      <c r="M199" s="157"/>
      <c r="N199" s="156"/>
      <c r="O199" s="156"/>
      <c r="P199" s="156"/>
      <c r="Q199" s="156"/>
      <c r="R199" s="157"/>
      <c r="S199" s="157"/>
      <c r="T199" s="157"/>
      <c r="U199" s="157"/>
      <c r="V199" s="157"/>
      <c r="W199" s="157"/>
      <c r="X199" s="157"/>
      <c r="Y199" s="147"/>
      <c r="Z199" s="147"/>
      <c r="AA199" s="147"/>
      <c r="AB199" s="147"/>
      <c r="AC199" s="147"/>
      <c r="AD199" s="147"/>
      <c r="AE199" s="147"/>
      <c r="AF199" s="147"/>
      <c r="AG199" s="147" t="s">
        <v>1170</v>
      </c>
      <c r="AH199" s="147">
        <v>5</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66">
        <v>61</v>
      </c>
      <c r="B200" s="167" t="s">
        <v>1402</v>
      </c>
      <c r="C200" s="183" t="s">
        <v>1403</v>
      </c>
      <c r="D200" s="168" t="s">
        <v>581</v>
      </c>
      <c r="E200" s="169">
        <v>12.75825</v>
      </c>
      <c r="F200" s="170"/>
      <c r="G200" s="171">
        <f>ROUND(E200*F200,2)</f>
        <v>0</v>
      </c>
      <c r="H200" s="170">
        <v>192.95</v>
      </c>
      <c r="I200" s="171">
        <f>ROUND(E200*H200,2)</f>
        <v>2461.6999999999998</v>
      </c>
      <c r="J200" s="170">
        <v>616.04999999999995</v>
      </c>
      <c r="K200" s="171">
        <f>ROUND(E200*J200,2)</f>
        <v>7859.72</v>
      </c>
      <c r="L200" s="171">
        <v>21</v>
      </c>
      <c r="M200" s="171">
        <f>G200*(1+L200/100)</f>
        <v>0</v>
      </c>
      <c r="N200" s="169">
        <v>3.4909999999999997E-2</v>
      </c>
      <c r="O200" s="169">
        <f>ROUND(E200*N200,2)</f>
        <v>0.45</v>
      </c>
      <c r="P200" s="169">
        <v>0</v>
      </c>
      <c r="Q200" s="169">
        <f>ROUND(E200*P200,2)</f>
        <v>0</v>
      </c>
      <c r="R200" s="171" t="s">
        <v>1281</v>
      </c>
      <c r="S200" s="171" t="s">
        <v>1165</v>
      </c>
      <c r="T200" s="172" t="s">
        <v>1165</v>
      </c>
      <c r="U200" s="157">
        <v>1.1841699999999999</v>
      </c>
      <c r="V200" s="157">
        <f>ROUND(E200*U200,2)</f>
        <v>15.11</v>
      </c>
      <c r="W200" s="157"/>
      <c r="X200" s="157" t="s">
        <v>247</v>
      </c>
      <c r="Y200" s="147"/>
      <c r="Z200" s="147"/>
      <c r="AA200" s="147"/>
      <c r="AB200" s="147"/>
      <c r="AC200" s="147"/>
      <c r="AD200" s="147"/>
      <c r="AE200" s="147"/>
      <c r="AF200" s="147"/>
      <c r="AG200" s="147" t="s">
        <v>1166</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337" t="s">
        <v>1404</v>
      </c>
      <c r="D201" s="339"/>
      <c r="E201" s="339"/>
      <c r="F201" s="339"/>
      <c r="G201" s="339"/>
      <c r="H201" s="157"/>
      <c r="I201" s="157"/>
      <c r="J201" s="157"/>
      <c r="K201" s="157"/>
      <c r="L201" s="157"/>
      <c r="M201" s="157"/>
      <c r="N201" s="156"/>
      <c r="O201" s="156"/>
      <c r="P201" s="156"/>
      <c r="Q201" s="156"/>
      <c r="R201" s="157"/>
      <c r="S201" s="157"/>
      <c r="T201" s="157"/>
      <c r="U201" s="157"/>
      <c r="V201" s="157"/>
      <c r="W201" s="157"/>
      <c r="X201" s="157"/>
      <c r="Y201" s="147"/>
      <c r="Z201" s="147"/>
      <c r="AA201" s="147"/>
      <c r="AB201" s="147"/>
      <c r="AC201" s="147"/>
      <c r="AD201" s="147"/>
      <c r="AE201" s="147"/>
      <c r="AF201" s="147"/>
      <c r="AG201" s="147" t="s">
        <v>1168</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80" t="str">
        <f>C201</f>
        <v>okenního nebo dveřního, z pomocného pracovního lešení o výšce podlahy do 1900 mm a pro zatížení do 1,5 kPa,</v>
      </c>
      <c r="BB201" s="147"/>
      <c r="BC201" s="147"/>
      <c r="BD201" s="147"/>
      <c r="BE201" s="147"/>
      <c r="BF201" s="147"/>
      <c r="BG201" s="147"/>
      <c r="BH201" s="147"/>
    </row>
    <row r="202" spans="1:60" outlineLevel="1" x14ac:dyDescent="0.25">
      <c r="A202" s="154"/>
      <c r="B202" s="155"/>
      <c r="C202" s="197" t="s">
        <v>1405</v>
      </c>
      <c r="D202" s="198"/>
      <c r="E202" s="199">
        <v>2.64</v>
      </c>
      <c r="F202" s="157"/>
      <c r="G202" s="157"/>
      <c r="H202" s="157"/>
      <c r="I202" s="157"/>
      <c r="J202" s="157"/>
      <c r="K202" s="157"/>
      <c r="L202" s="157"/>
      <c r="M202" s="157"/>
      <c r="N202" s="156"/>
      <c r="O202" s="156"/>
      <c r="P202" s="156"/>
      <c r="Q202" s="156"/>
      <c r="R202" s="157"/>
      <c r="S202" s="157"/>
      <c r="T202" s="157"/>
      <c r="U202" s="157"/>
      <c r="V202" s="157"/>
      <c r="W202" s="157"/>
      <c r="X202" s="157"/>
      <c r="Y202" s="147"/>
      <c r="Z202" s="147"/>
      <c r="AA202" s="147"/>
      <c r="AB202" s="147"/>
      <c r="AC202" s="147"/>
      <c r="AD202" s="147"/>
      <c r="AE202" s="147"/>
      <c r="AF202" s="147"/>
      <c r="AG202" s="147" t="s">
        <v>1170</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197" t="s">
        <v>1406</v>
      </c>
      <c r="D203" s="198"/>
      <c r="E203" s="199">
        <v>10.11825</v>
      </c>
      <c r="F203" s="157"/>
      <c r="G203" s="157"/>
      <c r="H203" s="157"/>
      <c r="I203" s="157"/>
      <c r="J203" s="157"/>
      <c r="K203" s="157"/>
      <c r="L203" s="157"/>
      <c r="M203" s="157"/>
      <c r="N203" s="156"/>
      <c r="O203" s="156"/>
      <c r="P203" s="156"/>
      <c r="Q203" s="156"/>
      <c r="R203" s="157"/>
      <c r="S203" s="157"/>
      <c r="T203" s="157"/>
      <c r="U203" s="157"/>
      <c r="V203" s="157"/>
      <c r="W203" s="157"/>
      <c r="X203" s="157"/>
      <c r="Y203" s="147"/>
      <c r="Z203" s="147"/>
      <c r="AA203" s="147"/>
      <c r="AB203" s="147"/>
      <c r="AC203" s="147"/>
      <c r="AD203" s="147"/>
      <c r="AE203" s="147"/>
      <c r="AF203" s="147"/>
      <c r="AG203" s="147" t="s">
        <v>1170</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66">
        <v>62</v>
      </c>
      <c r="B204" s="167" t="s">
        <v>1407</v>
      </c>
      <c r="C204" s="183" t="s">
        <v>1408</v>
      </c>
      <c r="D204" s="168" t="s">
        <v>581</v>
      </c>
      <c r="E204" s="169">
        <v>45.08</v>
      </c>
      <c r="F204" s="170"/>
      <c r="G204" s="171">
        <f>ROUND(E204*F204,2)</f>
        <v>0</v>
      </c>
      <c r="H204" s="170">
        <v>22.62</v>
      </c>
      <c r="I204" s="171">
        <f>ROUND(E204*H204,2)</f>
        <v>1019.71</v>
      </c>
      <c r="J204" s="170">
        <v>124.88</v>
      </c>
      <c r="K204" s="171">
        <f>ROUND(E204*J204,2)</f>
        <v>5629.59</v>
      </c>
      <c r="L204" s="171">
        <v>21</v>
      </c>
      <c r="M204" s="171">
        <f>G204*(1+L204/100)</f>
        <v>0</v>
      </c>
      <c r="N204" s="169">
        <v>4.4600000000000004E-3</v>
      </c>
      <c r="O204" s="169">
        <f>ROUND(E204*N204,2)</f>
        <v>0.2</v>
      </c>
      <c r="P204" s="169">
        <v>0</v>
      </c>
      <c r="Q204" s="169">
        <f>ROUND(E204*P204,2)</f>
        <v>0</v>
      </c>
      <c r="R204" s="171" t="s">
        <v>1196</v>
      </c>
      <c r="S204" s="171" t="s">
        <v>1165</v>
      </c>
      <c r="T204" s="172" t="s">
        <v>1165</v>
      </c>
      <c r="U204" s="157">
        <v>0.25115999999999999</v>
      </c>
      <c r="V204" s="157">
        <f>ROUND(E204*U204,2)</f>
        <v>11.32</v>
      </c>
      <c r="W204" s="157"/>
      <c r="X204" s="157" t="s">
        <v>247</v>
      </c>
      <c r="Y204" s="147"/>
      <c r="Z204" s="147"/>
      <c r="AA204" s="147"/>
      <c r="AB204" s="147"/>
      <c r="AC204" s="147"/>
      <c r="AD204" s="147"/>
      <c r="AE204" s="147"/>
      <c r="AF204" s="147"/>
      <c r="AG204" s="147" t="s">
        <v>1166</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ht="21.35" outlineLevel="1" x14ac:dyDescent="0.25">
      <c r="A205" s="154"/>
      <c r="B205" s="155"/>
      <c r="C205" s="337" t="s">
        <v>1409</v>
      </c>
      <c r="D205" s="339"/>
      <c r="E205" s="339"/>
      <c r="F205" s="339"/>
      <c r="G205" s="339"/>
      <c r="H205" s="157"/>
      <c r="I205" s="157"/>
      <c r="J205" s="157"/>
      <c r="K205" s="157"/>
      <c r="L205" s="157"/>
      <c r="M205" s="157"/>
      <c r="N205" s="156"/>
      <c r="O205" s="156"/>
      <c r="P205" s="156"/>
      <c r="Q205" s="156"/>
      <c r="R205" s="157"/>
      <c r="S205" s="157"/>
      <c r="T205" s="157"/>
      <c r="U205" s="157"/>
      <c r="V205" s="157"/>
      <c r="W205" s="157"/>
      <c r="X205" s="157"/>
      <c r="Y205" s="147"/>
      <c r="Z205" s="147"/>
      <c r="AA205" s="147"/>
      <c r="AB205" s="147"/>
      <c r="AC205" s="147"/>
      <c r="AD205" s="147"/>
      <c r="AE205" s="147"/>
      <c r="AF205" s="147"/>
      <c r="AG205" s="147" t="s">
        <v>1168</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80" t="str">
        <f>C205</f>
        <v>na rovném povrchu vnitřních stěn, pilířů, svislých panelových konstrukcí, s nejnutnějším obroušením podkladu (pemzou apod.) a oprášením,</v>
      </c>
      <c r="BB205" s="147"/>
      <c r="BC205" s="147"/>
      <c r="BD205" s="147"/>
      <c r="BE205" s="147"/>
      <c r="BF205" s="147"/>
      <c r="BG205" s="147"/>
      <c r="BH205" s="147"/>
    </row>
    <row r="206" spans="1:60" outlineLevel="1" x14ac:dyDescent="0.25">
      <c r="A206" s="154"/>
      <c r="B206" s="155"/>
      <c r="C206" s="197" t="s">
        <v>1410</v>
      </c>
      <c r="D206" s="198"/>
      <c r="E206" s="199">
        <v>45.08</v>
      </c>
      <c r="F206" s="157"/>
      <c r="G206" s="157"/>
      <c r="H206" s="157"/>
      <c r="I206" s="157"/>
      <c r="J206" s="157"/>
      <c r="K206" s="157"/>
      <c r="L206" s="157"/>
      <c r="M206" s="157"/>
      <c r="N206" s="156"/>
      <c r="O206" s="156"/>
      <c r="P206" s="156"/>
      <c r="Q206" s="156"/>
      <c r="R206" s="157"/>
      <c r="S206" s="157"/>
      <c r="T206" s="157"/>
      <c r="U206" s="157"/>
      <c r="V206" s="157"/>
      <c r="W206" s="157"/>
      <c r="X206" s="157"/>
      <c r="Y206" s="147"/>
      <c r="Z206" s="147"/>
      <c r="AA206" s="147"/>
      <c r="AB206" s="147"/>
      <c r="AC206" s="147"/>
      <c r="AD206" s="147"/>
      <c r="AE206" s="147"/>
      <c r="AF206" s="147"/>
      <c r="AG206" s="147" t="s">
        <v>1170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66">
        <v>63</v>
      </c>
      <c r="B207" s="167" t="s">
        <v>1411</v>
      </c>
      <c r="C207" s="183" t="s">
        <v>1412</v>
      </c>
      <c r="D207" s="168" t="s">
        <v>581</v>
      </c>
      <c r="E207" s="169">
        <v>1363.7277999999999</v>
      </c>
      <c r="F207" s="170"/>
      <c r="G207" s="171">
        <f>ROUND(E207*F207,2)</f>
        <v>0</v>
      </c>
      <c r="H207" s="170">
        <v>19.5</v>
      </c>
      <c r="I207" s="171">
        <f>ROUND(E207*H207,2)</f>
        <v>26592.69</v>
      </c>
      <c r="J207" s="170">
        <v>0</v>
      </c>
      <c r="K207" s="171">
        <f>ROUND(E207*J207,2)</f>
        <v>0</v>
      </c>
      <c r="L207" s="171">
        <v>21</v>
      </c>
      <c r="M207" s="171">
        <f>G207*(1+L207/100)</f>
        <v>0</v>
      </c>
      <c r="N207" s="169">
        <v>8.0000000000000007E-5</v>
      </c>
      <c r="O207" s="169">
        <f>ROUND(E207*N207,2)</f>
        <v>0.11</v>
      </c>
      <c r="P207" s="169">
        <v>0</v>
      </c>
      <c r="Q207" s="169">
        <f>ROUND(E207*P207,2)</f>
        <v>0</v>
      </c>
      <c r="R207" s="171" t="s">
        <v>1196</v>
      </c>
      <c r="S207" s="171" t="s">
        <v>1165</v>
      </c>
      <c r="T207" s="172" t="s">
        <v>1165</v>
      </c>
      <c r="U207" s="157">
        <v>0</v>
      </c>
      <c r="V207" s="157">
        <f>ROUND(E207*U207,2)</f>
        <v>0</v>
      </c>
      <c r="W207" s="157"/>
      <c r="X207" s="157" t="s">
        <v>247</v>
      </c>
      <c r="Y207" s="147"/>
      <c r="Z207" s="147"/>
      <c r="AA207" s="147"/>
      <c r="AB207" s="147"/>
      <c r="AC207" s="147"/>
      <c r="AD207" s="147"/>
      <c r="AE207" s="147"/>
      <c r="AF207" s="147"/>
      <c r="AG207" s="147" t="s">
        <v>1166</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337" t="s">
        <v>1413</v>
      </c>
      <c r="D208" s="339"/>
      <c r="E208" s="339"/>
      <c r="F208" s="339"/>
      <c r="G208" s="339"/>
      <c r="H208" s="157"/>
      <c r="I208" s="157"/>
      <c r="J208" s="157"/>
      <c r="K208" s="157"/>
      <c r="L208" s="157"/>
      <c r="M208" s="157"/>
      <c r="N208" s="156"/>
      <c r="O208" s="156"/>
      <c r="P208" s="156"/>
      <c r="Q208" s="156"/>
      <c r="R208" s="157"/>
      <c r="S208" s="157"/>
      <c r="T208" s="157"/>
      <c r="U208" s="157"/>
      <c r="V208" s="157"/>
      <c r="W208" s="157"/>
      <c r="X208" s="157"/>
      <c r="Y208" s="147"/>
      <c r="Z208" s="147"/>
      <c r="AA208" s="147"/>
      <c r="AB208" s="147"/>
      <c r="AC208" s="147"/>
      <c r="AD208" s="147"/>
      <c r="AE208" s="147"/>
      <c r="AF208" s="147"/>
      <c r="AG208" s="147" t="s">
        <v>1168</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80" t="str">
        <f>C208</f>
        <v>omítka vápenocementová, strojně nebo ručně nanášená v podlaží i ve schodišti na jakýkoliv druh podkladu, kompletní souvrství</v>
      </c>
      <c r="BB208" s="147"/>
      <c r="BC208" s="147"/>
      <c r="BD208" s="147"/>
      <c r="BE208" s="147"/>
      <c r="BF208" s="147"/>
      <c r="BG208" s="147"/>
      <c r="BH208" s="147"/>
    </row>
    <row r="209" spans="1:60" outlineLevel="1" x14ac:dyDescent="0.25">
      <c r="A209" s="154"/>
      <c r="B209" s="155"/>
      <c r="C209" s="197" t="s">
        <v>1414</v>
      </c>
      <c r="D209" s="198"/>
      <c r="E209" s="199">
        <v>8.68</v>
      </c>
      <c r="F209" s="157"/>
      <c r="G209" s="157"/>
      <c r="H209" s="157"/>
      <c r="I209" s="157"/>
      <c r="J209" s="157"/>
      <c r="K209" s="157"/>
      <c r="L209" s="157"/>
      <c r="M209" s="157"/>
      <c r="N209" s="156"/>
      <c r="O209" s="156"/>
      <c r="P209" s="156"/>
      <c r="Q209" s="156"/>
      <c r="R209" s="157"/>
      <c r="S209" s="157"/>
      <c r="T209" s="157"/>
      <c r="U209" s="157"/>
      <c r="V209" s="157"/>
      <c r="W209" s="157"/>
      <c r="X209" s="157"/>
      <c r="Y209" s="147"/>
      <c r="Z209" s="147"/>
      <c r="AA209" s="147"/>
      <c r="AB209" s="147"/>
      <c r="AC209" s="147"/>
      <c r="AD209" s="147"/>
      <c r="AE209" s="147"/>
      <c r="AF209" s="147"/>
      <c r="AG209" s="147" t="s">
        <v>1170</v>
      </c>
      <c r="AH209" s="147">
        <v>5</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0.75" outlineLevel="1" x14ac:dyDescent="0.25">
      <c r="A210" s="154"/>
      <c r="B210" s="155"/>
      <c r="C210" s="197" t="s">
        <v>1415</v>
      </c>
      <c r="D210" s="198"/>
      <c r="E210" s="199">
        <v>270.351</v>
      </c>
      <c r="F210" s="157"/>
      <c r="G210" s="157"/>
      <c r="H210" s="157"/>
      <c r="I210" s="157"/>
      <c r="J210" s="157"/>
      <c r="K210" s="157"/>
      <c r="L210" s="157"/>
      <c r="M210" s="157"/>
      <c r="N210" s="156"/>
      <c r="O210" s="156"/>
      <c r="P210" s="156"/>
      <c r="Q210" s="156"/>
      <c r="R210" s="157"/>
      <c r="S210" s="157"/>
      <c r="T210" s="157"/>
      <c r="U210" s="157"/>
      <c r="V210" s="157"/>
      <c r="W210" s="157"/>
      <c r="X210" s="157"/>
      <c r="Y210" s="147"/>
      <c r="Z210" s="147"/>
      <c r="AA210" s="147"/>
      <c r="AB210" s="147"/>
      <c r="AC210" s="147"/>
      <c r="AD210" s="147"/>
      <c r="AE210" s="147"/>
      <c r="AF210" s="147"/>
      <c r="AG210" s="147" t="s">
        <v>1170</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197" t="s">
        <v>1416</v>
      </c>
      <c r="D211" s="198"/>
      <c r="E211" s="199">
        <v>31.14</v>
      </c>
      <c r="F211" s="157"/>
      <c r="G211" s="157"/>
      <c r="H211" s="157"/>
      <c r="I211" s="157"/>
      <c r="J211" s="157"/>
      <c r="K211" s="157"/>
      <c r="L211" s="157"/>
      <c r="M211" s="157"/>
      <c r="N211" s="156"/>
      <c r="O211" s="156"/>
      <c r="P211" s="156"/>
      <c r="Q211" s="156"/>
      <c r="R211" s="157"/>
      <c r="S211" s="157"/>
      <c r="T211" s="157"/>
      <c r="U211" s="157"/>
      <c r="V211" s="157"/>
      <c r="W211" s="157"/>
      <c r="X211" s="157"/>
      <c r="Y211" s="147"/>
      <c r="Z211" s="147"/>
      <c r="AA211" s="147"/>
      <c r="AB211" s="147"/>
      <c r="AC211" s="147"/>
      <c r="AD211" s="147"/>
      <c r="AE211" s="147"/>
      <c r="AF211" s="147"/>
      <c r="AG211" s="147" t="s">
        <v>1170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197" t="s">
        <v>1417</v>
      </c>
      <c r="D212" s="198"/>
      <c r="E212" s="199">
        <v>42.024999999999999</v>
      </c>
      <c r="F212" s="157"/>
      <c r="G212" s="157"/>
      <c r="H212" s="157"/>
      <c r="I212" s="157"/>
      <c r="J212" s="157"/>
      <c r="K212" s="157"/>
      <c r="L212" s="157"/>
      <c r="M212" s="157"/>
      <c r="N212" s="156"/>
      <c r="O212" s="156"/>
      <c r="P212" s="156"/>
      <c r="Q212" s="156"/>
      <c r="R212" s="157"/>
      <c r="S212" s="157"/>
      <c r="T212" s="157"/>
      <c r="U212" s="157"/>
      <c r="V212" s="157"/>
      <c r="W212" s="157"/>
      <c r="X212" s="157"/>
      <c r="Y212" s="147"/>
      <c r="Z212" s="147"/>
      <c r="AA212" s="147"/>
      <c r="AB212" s="147"/>
      <c r="AC212" s="147"/>
      <c r="AD212" s="147"/>
      <c r="AE212" s="147"/>
      <c r="AF212" s="147"/>
      <c r="AG212" s="147" t="s">
        <v>1170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197" t="s">
        <v>1418</v>
      </c>
      <c r="D213" s="198"/>
      <c r="E213" s="199">
        <v>111.205</v>
      </c>
      <c r="F213" s="157"/>
      <c r="G213" s="157"/>
      <c r="H213" s="157"/>
      <c r="I213" s="157"/>
      <c r="J213" s="157"/>
      <c r="K213" s="157"/>
      <c r="L213" s="157"/>
      <c r="M213" s="157"/>
      <c r="N213" s="156"/>
      <c r="O213" s="156"/>
      <c r="P213" s="156"/>
      <c r="Q213" s="156"/>
      <c r="R213" s="157"/>
      <c r="S213" s="157"/>
      <c r="T213" s="157"/>
      <c r="U213" s="157"/>
      <c r="V213" s="157"/>
      <c r="W213" s="157"/>
      <c r="X213" s="157"/>
      <c r="Y213" s="147"/>
      <c r="Z213" s="147"/>
      <c r="AA213" s="147"/>
      <c r="AB213" s="147"/>
      <c r="AC213" s="147"/>
      <c r="AD213" s="147"/>
      <c r="AE213" s="147"/>
      <c r="AF213" s="147"/>
      <c r="AG213" s="147" t="s">
        <v>1170</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197" t="s">
        <v>1419</v>
      </c>
      <c r="D214" s="198"/>
      <c r="E214" s="199">
        <v>82.63</v>
      </c>
      <c r="F214" s="157"/>
      <c r="G214" s="157"/>
      <c r="H214" s="157"/>
      <c r="I214" s="157"/>
      <c r="J214" s="157"/>
      <c r="K214" s="157"/>
      <c r="L214" s="157"/>
      <c r="M214" s="157"/>
      <c r="N214" s="156"/>
      <c r="O214" s="156"/>
      <c r="P214" s="156"/>
      <c r="Q214" s="156"/>
      <c r="R214" s="157"/>
      <c r="S214" s="157"/>
      <c r="T214" s="157"/>
      <c r="U214" s="157"/>
      <c r="V214" s="157"/>
      <c r="W214" s="157"/>
      <c r="X214" s="157"/>
      <c r="Y214" s="147"/>
      <c r="Z214" s="147"/>
      <c r="AA214" s="147"/>
      <c r="AB214" s="147"/>
      <c r="AC214" s="147"/>
      <c r="AD214" s="147"/>
      <c r="AE214" s="147"/>
      <c r="AF214" s="147"/>
      <c r="AG214" s="147" t="s">
        <v>1170</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54"/>
      <c r="B215" s="155"/>
      <c r="C215" s="197" t="s">
        <v>1420</v>
      </c>
      <c r="D215" s="198"/>
      <c r="E215" s="199">
        <v>111.94</v>
      </c>
      <c r="F215" s="157"/>
      <c r="G215" s="157"/>
      <c r="H215" s="157"/>
      <c r="I215" s="157"/>
      <c r="J215" s="157"/>
      <c r="K215" s="157"/>
      <c r="L215" s="157"/>
      <c r="M215" s="157"/>
      <c r="N215" s="156"/>
      <c r="O215" s="156"/>
      <c r="P215" s="156"/>
      <c r="Q215" s="156"/>
      <c r="R215" s="157"/>
      <c r="S215" s="157"/>
      <c r="T215" s="157"/>
      <c r="U215" s="157"/>
      <c r="V215" s="157"/>
      <c r="W215" s="157"/>
      <c r="X215" s="157"/>
      <c r="Y215" s="147"/>
      <c r="Z215" s="147"/>
      <c r="AA215" s="147"/>
      <c r="AB215" s="147"/>
      <c r="AC215" s="147"/>
      <c r="AD215" s="147"/>
      <c r="AE215" s="147"/>
      <c r="AF215" s="147"/>
      <c r="AG215" s="147" t="s">
        <v>1170</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97" t="s">
        <v>1421</v>
      </c>
      <c r="D216" s="198"/>
      <c r="E216" s="199">
        <v>103.56659999999999</v>
      </c>
      <c r="F216" s="157"/>
      <c r="G216" s="157"/>
      <c r="H216" s="157"/>
      <c r="I216" s="157"/>
      <c r="J216" s="157"/>
      <c r="K216" s="157"/>
      <c r="L216" s="157"/>
      <c r="M216" s="157"/>
      <c r="N216" s="156"/>
      <c r="O216" s="156"/>
      <c r="P216" s="156"/>
      <c r="Q216" s="156"/>
      <c r="R216" s="157"/>
      <c r="S216" s="157"/>
      <c r="T216" s="157"/>
      <c r="U216" s="157"/>
      <c r="V216" s="157"/>
      <c r="W216" s="157"/>
      <c r="X216" s="157"/>
      <c r="Y216" s="147"/>
      <c r="Z216" s="147"/>
      <c r="AA216" s="147"/>
      <c r="AB216" s="147"/>
      <c r="AC216" s="147"/>
      <c r="AD216" s="147"/>
      <c r="AE216" s="147"/>
      <c r="AF216" s="147"/>
      <c r="AG216" s="147" t="s">
        <v>1170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97" t="s">
        <v>1422</v>
      </c>
      <c r="D217" s="198"/>
      <c r="E217" s="199">
        <v>66.844999999999999</v>
      </c>
      <c r="F217" s="157"/>
      <c r="G217" s="157"/>
      <c r="H217" s="157"/>
      <c r="I217" s="157"/>
      <c r="J217" s="157"/>
      <c r="K217" s="157"/>
      <c r="L217" s="157"/>
      <c r="M217" s="157"/>
      <c r="N217" s="156"/>
      <c r="O217" s="156"/>
      <c r="P217" s="156"/>
      <c r="Q217" s="156"/>
      <c r="R217" s="157"/>
      <c r="S217" s="157"/>
      <c r="T217" s="157"/>
      <c r="U217" s="157"/>
      <c r="V217" s="157"/>
      <c r="W217" s="157"/>
      <c r="X217" s="157"/>
      <c r="Y217" s="147"/>
      <c r="Z217" s="147"/>
      <c r="AA217" s="147"/>
      <c r="AB217" s="147"/>
      <c r="AC217" s="147"/>
      <c r="AD217" s="147"/>
      <c r="AE217" s="147"/>
      <c r="AF217" s="147"/>
      <c r="AG217" s="147" t="s">
        <v>1170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97" t="s">
        <v>1423</v>
      </c>
      <c r="D218" s="198"/>
      <c r="E218" s="199">
        <v>111.38500000000001</v>
      </c>
      <c r="F218" s="157"/>
      <c r="G218" s="157"/>
      <c r="H218" s="157"/>
      <c r="I218" s="157"/>
      <c r="J218" s="157"/>
      <c r="K218" s="157"/>
      <c r="L218" s="157"/>
      <c r="M218" s="157"/>
      <c r="N218" s="156"/>
      <c r="O218" s="156"/>
      <c r="P218" s="156"/>
      <c r="Q218" s="156"/>
      <c r="R218" s="157"/>
      <c r="S218" s="157"/>
      <c r="T218" s="157"/>
      <c r="U218" s="157"/>
      <c r="V218" s="157"/>
      <c r="W218" s="157"/>
      <c r="X218" s="157"/>
      <c r="Y218" s="147"/>
      <c r="Z218" s="147"/>
      <c r="AA218" s="147"/>
      <c r="AB218" s="147"/>
      <c r="AC218" s="147"/>
      <c r="AD218" s="147"/>
      <c r="AE218" s="147"/>
      <c r="AF218" s="147"/>
      <c r="AG218" s="147" t="s">
        <v>1170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197" t="s">
        <v>1424</v>
      </c>
      <c r="D219" s="198"/>
      <c r="E219" s="199">
        <v>107.2516</v>
      </c>
      <c r="F219" s="157"/>
      <c r="G219" s="157"/>
      <c r="H219" s="157"/>
      <c r="I219" s="157"/>
      <c r="J219" s="157"/>
      <c r="K219" s="157"/>
      <c r="L219" s="157"/>
      <c r="M219" s="157"/>
      <c r="N219" s="156"/>
      <c r="O219" s="156"/>
      <c r="P219" s="156"/>
      <c r="Q219" s="156"/>
      <c r="R219" s="157"/>
      <c r="S219" s="157"/>
      <c r="T219" s="157"/>
      <c r="U219" s="157"/>
      <c r="V219" s="157"/>
      <c r="W219" s="157"/>
      <c r="X219" s="157"/>
      <c r="Y219" s="147"/>
      <c r="Z219" s="147"/>
      <c r="AA219" s="147"/>
      <c r="AB219" s="147"/>
      <c r="AC219" s="147"/>
      <c r="AD219" s="147"/>
      <c r="AE219" s="147"/>
      <c r="AF219" s="147"/>
      <c r="AG219" s="147" t="s">
        <v>1170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197" t="s">
        <v>1425</v>
      </c>
      <c r="D220" s="198"/>
      <c r="E220" s="199">
        <v>106.6416</v>
      </c>
      <c r="F220" s="157"/>
      <c r="G220" s="157"/>
      <c r="H220" s="157"/>
      <c r="I220" s="157"/>
      <c r="J220" s="157"/>
      <c r="K220" s="157"/>
      <c r="L220" s="157"/>
      <c r="M220" s="157"/>
      <c r="N220" s="156"/>
      <c r="O220" s="156"/>
      <c r="P220" s="156"/>
      <c r="Q220" s="156"/>
      <c r="R220" s="157"/>
      <c r="S220" s="157"/>
      <c r="T220" s="157"/>
      <c r="U220" s="157"/>
      <c r="V220" s="157"/>
      <c r="W220" s="157"/>
      <c r="X220" s="157"/>
      <c r="Y220" s="147"/>
      <c r="Z220" s="147"/>
      <c r="AA220" s="147"/>
      <c r="AB220" s="147"/>
      <c r="AC220" s="147"/>
      <c r="AD220" s="147"/>
      <c r="AE220" s="147"/>
      <c r="AF220" s="147"/>
      <c r="AG220" s="147" t="s">
        <v>1170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197" t="s">
        <v>1426</v>
      </c>
      <c r="D221" s="198"/>
      <c r="E221" s="199">
        <v>38.42</v>
      </c>
      <c r="F221" s="157"/>
      <c r="G221" s="157"/>
      <c r="H221" s="157"/>
      <c r="I221" s="157"/>
      <c r="J221" s="157"/>
      <c r="K221" s="157"/>
      <c r="L221" s="157"/>
      <c r="M221" s="157"/>
      <c r="N221" s="156"/>
      <c r="O221" s="156"/>
      <c r="P221" s="156"/>
      <c r="Q221" s="156"/>
      <c r="R221" s="157"/>
      <c r="S221" s="157"/>
      <c r="T221" s="157"/>
      <c r="U221" s="157"/>
      <c r="V221" s="157"/>
      <c r="W221" s="157"/>
      <c r="X221" s="157"/>
      <c r="Y221" s="147"/>
      <c r="Z221" s="147"/>
      <c r="AA221" s="147"/>
      <c r="AB221" s="147"/>
      <c r="AC221" s="147"/>
      <c r="AD221" s="147"/>
      <c r="AE221" s="147"/>
      <c r="AF221" s="147"/>
      <c r="AG221" s="147" t="s">
        <v>1170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97" t="s">
        <v>1427</v>
      </c>
      <c r="D222" s="198"/>
      <c r="E222" s="199">
        <v>101.048</v>
      </c>
      <c r="F222" s="157"/>
      <c r="G222" s="157"/>
      <c r="H222" s="157"/>
      <c r="I222" s="157"/>
      <c r="J222" s="157"/>
      <c r="K222" s="157"/>
      <c r="L222" s="157"/>
      <c r="M222" s="157"/>
      <c r="N222" s="156"/>
      <c r="O222" s="156"/>
      <c r="P222" s="156"/>
      <c r="Q222" s="156"/>
      <c r="R222" s="157"/>
      <c r="S222" s="157"/>
      <c r="T222" s="157"/>
      <c r="U222" s="157"/>
      <c r="V222" s="157"/>
      <c r="W222" s="157"/>
      <c r="X222" s="157"/>
      <c r="Y222" s="147"/>
      <c r="Z222" s="147"/>
      <c r="AA222" s="147"/>
      <c r="AB222" s="147"/>
      <c r="AC222" s="147"/>
      <c r="AD222" s="147"/>
      <c r="AE222" s="147"/>
      <c r="AF222" s="147"/>
      <c r="AG222" s="147" t="s">
        <v>1170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197" t="s">
        <v>1428</v>
      </c>
      <c r="D223" s="198"/>
      <c r="E223" s="199">
        <v>29.97</v>
      </c>
      <c r="F223" s="157"/>
      <c r="G223" s="157"/>
      <c r="H223" s="157"/>
      <c r="I223" s="157"/>
      <c r="J223" s="157"/>
      <c r="K223" s="157"/>
      <c r="L223" s="157"/>
      <c r="M223" s="157"/>
      <c r="N223" s="156"/>
      <c r="O223" s="156"/>
      <c r="P223" s="156"/>
      <c r="Q223" s="156"/>
      <c r="R223" s="157"/>
      <c r="S223" s="157"/>
      <c r="T223" s="157"/>
      <c r="U223" s="157"/>
      <c r="V223" s="157"/>
      <c r="W223" s="157"/>
      <c r="X223" s="157"/>
      <c r="Y223" s="147"/>
      <c r="Z223" s="147"/>
      <c r="AA223" s="147"/>
      <c r="AB223" s="147"/>
      <c r="AC223" s="147"/>
      <c r="AD223" s="147"/>
      <c r="AE223" s="147"/>
      <c r="AF223" s="147"/>
      <c r="AG223" s="147" t="s">
        <v>1170</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197" t="s">
        <v>1429</v>
      </c>
      <c r="D224" s="198"/>
      <c r="E224" s="199">
        <v>49.465000000000003</v>
      </c>
      <c r="F224" s="157"/>
      <c r="G224" s="157"/>
      <c r="H224" s="157"/>
      <c r="I224" s="157"/>
      <c r="J224" s="157"/>
      <c r="K224" s="157"/>
      <c r="L224" s="157"/>
      <c r="M224" s="157"/>
      <c r="N224" s="156"/>
      <c r="O224" s="156"/>
      <c r="P224" s="156"/>
      <c r="Q224" s="156"/>
      <c r="R224" s="157"/>
      <c r="S224" s="157"/>
      <c r="T224" s="157"/>
      <c r="U224" s="157"/>
      <c r="V224" s="157"/>
      <c r="W224" s="157"/>
      <c r="X224" s="157"/>
      <c r="Y224" s="147"/>
      <c r="Z224" s="147"/>
      <c r="AA224" s="147"/>
      <c r="AB224" s="147"/>
      <c r="AC224" s="147"/>
      <c r="AD224" s="147"/>
      <c r="AE224" s="147"/>
      <c r="AF224" s="147"/>
      <c r="AG224" s="147" t="s">
        <v>1170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54"/>
      <c r="B225" s="155"/>
      <c r="C225" s="197" t="s">
        <v>1430</v>
      </c>
      <c r="D225" s="198"/>
      <c r="E225" s="199">
        <v>29.065000000000001</v>
      </c>
      <c r="F225" s="157"/>
      <c r="G225" s="157"/>
      <c r="H225" s="157"/>
      <c r="I225" s="157"/>
      <c r="J225" s="157"/>
      <c r="K225" s="157"/>
      <c r="L225" s="157"/>
      <c r="M225" s="157"/>
      <c r="N225" s="156"/>
      <c r="O225" s="156"/>
      <c r="P225" s="156"/>
      <c r="Q225" s="156"/>
      <c r="R225" s="157"/>
      <c r="S225" s="157"/>
      <c r="T225" s="157"/>
      <c r="U225" s="157"/>
      <c r="V225" s="157"/>
      <c r="W225" s="157"/>
      <c r="X225" s="157"/>
      <c r="Y225" s="147"/>
      <c r="Z225" s="147"/>
      <c r="AA225" s="147"/>
      <c r="AB225" s="147"/>
      <c r="AC225" s="147"/>
      <c r="AD225" s="147"/>
      <c r="AE225" s="147"/>
      <c r="AF225" s="147"/>
      <c r="AG225" s="147" t="s">
        <v>1170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197" t="s">
        <v>1431</v>
      </c>
      <c r="D226" s="198"/>
      <c r="E226" s="199">
        <v>25.395</v>
      </c>
      <c r="F226" s="157"/>
      <c r="G226" s="157"/>
      <c r="H226" s="157"/>
      <c r="I226" s="157"/>
      <c r="J226" s="157"/>
      <c r="K226" s="157"/>
      <c r="L226" s="157"/>
      <c r="M226" s="157"/>
      <c r="N226" s="156"/>
      <c r="O226" s="156"/>
      <c r="P226" s="156"/>
      <c r="Q226" s="156"/>
      <c r="R226" s="157"/>
      <c r="S226" s="157"/>
      <c r="T226" s="157"/>
      <c r="U226" s="157"/>
      <c r="V226" s="157"/>
      <c r="W226" s="157"/>
      <c r="X226" s="157"/>
      <c r="Y226" s="147"/>
      <c r="Z226" s="147"/>
      <c r="AA226" s="147"/>
      <c r="AB226" s="147"/>
      <c r="AC226" s="147"/>
      <c r="AD226" s="147"/>
      <c r="AE226" s="147"/>
      <c r="AF226" s="147"/>
      <c r="AG226" s="147" t="s">
        <v>1170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197" t="s">
        <v>1432</v>
      </c>
      <c r="D227" s="198"/>
      <c r="E227" s="199">
        <v>22.58</v>
      </c>
      <c r="F227" s="157"/>
      <c r="G227" s="157"/>
      <c r="H227" s="157"/>
      <c r="I227" s="157"/>
      <c r="J227" s="157"/>
      <c r="K227" s="157"/>
      <c r="L227" s="157"/>
      <c r="M227" s="157"/>
      <c r="N227" s="156"/>
      <c r="O227" s="156"/>
      <c r="P227" s="156"/>
      <c r="Q227" s="156"/>
      <c r="R227" s="157"/>
      <c r="S227" s="157"/>
      <c r="T227" s="157"/>
      <c r="U227" s="157"/>
      <c r="V227" s="157"/>
      <c r="W227" s="157"/>
      <c r="X227" s="157"/>
      <c r="Y227" s="147"/>
      <c r="Z227" s="147"/>
      <c r="AA227" s="147"/>
      <c r="AB227" s="147"/>
      <c r="AC227" s="147"/>
      <c r="AD227" s="147"/>
      <c r="AE227" s="147"/>
      <c r="AF227" s="147"/>
      <c r="AG227" s="147" t="s">
        <v>1170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197" t="s">
        <v>1433</v>
      </c>
      <c r="D228" s="198"/>
      <c r="E228" s="199">
        <v>-85.876000000000005</v>
      </c>
      <c r="F228" s="157"/>
      <c r="G228" s="157"/>
      <c r="H228" s="157"/>
      <c r="I228" s="157"/>
      <c r="J228" s="157"/>
      <c r="K228" s="157"/>
      <c r="L228" s="157"/>
      <c r="M228" s="157"/>
      <c r="N228" s="156"/>
      <c r="O228" s="156"/>
      <c r="P228" s="156"/>
      <c r="Q228" s="156"/>
      <c r="R228" s="157"/>
      <c r="S228" s="157"/>
      <c r="T228" s="157"/>
      <c r="U228" s="157"/>
      <c r="V228" s="157"/>
      <c r="W228" s="157"/>
      <c r="X228" s="157"/>
      <c r="Y228" s="147"/>
      <c r="Z228" s="147"/>
      <c r="AA228" s="147"/>
      <c r="AB228" s="147"/>
      <c r="AC228" s="147"/>
      <c r="AD228" s="147"/>
      <c r="AE228" s="147"/>
      <c r="AF228" s="147"/>
      <c r="AG228" s="147" t="s">
        <v>1170</v>
      </c>
      <c r="AH228" s="147">
        <v>5</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0.75" outlineLevel="1" x14ac:dyDescent="0.25">
      <c r="A229" s="166">
        <v>64</v>
      </c>
      <c r="B229" s="167" t="s">
        <v>1434</v>
      </c>
      <c r="C229" s="183" t="s">
        <v>1435</v>
      </c>
      <c r="D229" s="168" t="s">
        <v>581</v>
      </c>
      <c r="E229" s="169">
        <v>1363.7277999999999</v>
      </c>
      <c r="F229" s="170"/>
      <c r="G229" s="171">
        <f>ROUND(E229*F229,2)</f>
        <v>0</v>
      </c>
      <c r="H229" s="170">
        <v>174.11</v>
      </c>
      <c r="I229" s="171">
        <f>ROUND(E229*H229,2)</f>
        <v>237438.65</v>
      </c>
      <c r="J229" s="170">
        <v>401.89</v>
      </c>
      <c r="K229" s="171">
        <f>ROUND(E229*J229,2)</f>
        <v>548068.56999999995</v>
      </c>
      <c r="L229" s="171">
        <v>21</v>
      </c>
      <c r="M229" s="171">
        <f>G229*(1+L229/100)</f>
        <v>0</v>
      </c>
      <c r="N229" s="169">
        <v>3.2030000000000003E-2</v>
      </c>
      <c r="O229" s="169">
        <f>ROUND(E229*N229,2)</f>
        <v>43.68</v>
      </c>
      <c r="P229" s="169">
        <v>0</v>
      </c>
      <c r="Q229" s="169">
        <f>ROUND(E229*P229,2)</f>
        <v>0</v>
      </c>
      <c r="R229" s="171" t="s">
        <v>1196</v>
      </c>
      <c r="S229" s="171" t="s">
        <v>1165</v>
      </c>
      <c r="T229" s="172" t="s">
        <v>1165</v>
      </c>
      <c r="U229" s="157">
        <v>0.81599999999999995</v>
      </c>
      <c r="V229" s="157">
        <f>ROUND(E229*U229,2)</f>
        <v>1112.8</v>
      </c>
      <c r="W229" s="157"/>
      <c r="X229" s="157" t="s">
        <v>247</v>
      </c>
      <c r="Y229" s="147"/>
      <c r="Z229" s="147"/>
      <c r="AA229" s="147"/>
      <c r="AB229" s="147"/>
      <c r="AC229" s="147"/>
      <c r="AD229" s="147"/>
      <c r="AE229" s="147"/>
      <c r="AF229" s="147"/>
      <c r="AG229" s="147" t="s">
        <v>1166</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337" t="s">
        <v>1436</v>
      </c>
      <c r="D230" s="339"/>
      <c r="E230" s="339"/>
      <c r="F230" s="339"/>
      <c r="G230" s="339"/>
      <c r="H230" s="157"/>
      <c r="I230" s="157"/>
      <c r="J230" s="157"/>
      <c r="K230" s="157"/>
      <c r="L230" s="157"/>
      <c r="M230" s="157"/>
      <c r="N230" s="156"/>
      <c r="O230" s="156"/>
      <c r="P230" s="156"/>
      <c r="Q230" s="156"/>
      <c r="R230" s="157"/>
      <c r="S230" s="157"/>
      <c r="T230" s="157"/>
      <c r="U230" s="157"/>
      <c r="V230" s="157"/>
      <c r="W230" s="157"/>
      <c r="X230" s="157"/>
      <c r="Y230" s="147"/>
      <c r="Z230" s="147"/>
      <c r="AA230" s="147"/>
      <c r="AB230" s="147"/>
      <c r="AC230" s="147"/>
      <c r="AD230" s="147"/>
      <c r="AE230" s="147"/>
      <c r="AF230" s="147"/>
      <c r="AG230" s="147" t="s">
        <v>1168</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97" t="s">
        <v>1437</v>
      </c>
      <c r="D231" s="198"/>
      <c r="E231" s="199">
        <v>1363.7277999999999</v>
      </c>
      <c r="F231" s="157"/>
      <c r="G231" s="157"/>
      <c r="H231" s="157"/>
      <c r="I231" s="157"/>
      <c r="J231" s="157"/>
      <c r="K231" s="157"/>
      <c r="L231" s="157"/>
      <c r="M231" s="157"/>
      <c r="N231" s="156"/>
      <c r="O231" s="156"/>
      <c r="P231" s="156"/>
      <c r="Q231" s="156"/>
      <c r="R231" s="157"/>
      <c r="S231" s="157"/>
      <c r="T231" s="157"/>
      <c r="U231" s="157"/>
      <c r="V231" s="157"/>
      <c r="W231" s="157"/>
      <c r="X231" s="157"/>
      <c r="Y231" s="147"/>
      <c r="Z231" s="147"/>
      <c r="AA231" s="147"/>
      <c r="AB231" s="147"/>
      <c r="AC231" s="147"/>
      <c r="AD231" s="147"/>
      <c r="AE231" s="147"/>
      <c r="AF231" s="147"/>
      <c r="AG231" s="147" t="s">
        <v>1170</v>
      </c>
      <c r="AH231" s="147">
        <v>5</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x14ac:dyDescent="0.25">
      <c r="A232" s="159" t="s">
        <v>240</v>
      </c>
      <c r="B232" s="160" t="s">
        <v>131</v>
      </c>
      <c r="C232" s="181" t="s">
        <v>132</v>
      </c>
      <c r="D232" s="161"/>
      <c r="E232" s="162"/>
      <c r="F232" s="163"/>
      <c r="G232" s="163">
        <f>SUMIF(AG233:AG314,"&lt;&gt;NOR",G233:G314)</f>
        <v>0</v>
      </c>
      <c r="H232" s="163"/>
      <c r="I232" s="163">
        <f>SUM(I233:I314)</f>
        <v>336918.82000000007</v>
      </c>
      <c r="J232" s="163"/>
      <c r="K232" s="163">
        <f>SUM(K233:K314)</f>
        <v>332842.55000000005</v>
      </c>
      <c r="L232" s="163"/>
      <c r="M232" s="163">
        <f>SUM(M233:M314)</f>
        <v>0</v>
      </c>
      <c r="N232" s="162"/>
      <c r="O232" s="162">
        <f>SUM(O233:O314)</f>
        <v>4.8599999999999994</v>
      </c>
      <c r="P232" s="162"/>
      <c r="Q232" s="162">
        <f>SUM(Q233:Q314)</f>
        <v>0</v>
      </c>
      <c r="R232" s="163"/>
      <c r="S232" s="163"/>
      <c r="T232" s="164"/>
      <c r="U232" s="158"/>
      <c r="V232" s="158">
        <f>SUM(V233:V314)</f>
        <v>643.38</v>
      </c>
      <c r="W232" s="158"/>
      <c r="X232" s="158"/>
      <c r="AG232" t="s">
        <v>241</v>
      </c>
    </row>
    <row r="233" spans="1:60" outlineLevel="1" x14ac:dyDescent="0.25">
      <c r="A233" s="166">
        <v>65</v>
      </c>
      <c r="B233" s="167" t="s">
        <v>1438</v>
      </c>
      <c r="C233" s="183" t="s">
        <v>1439</v>
      </c>
      <c r="D233" s="168" t="s">
        <v>581</v>
      </c>
      <c r="E233" s="169">
        <v>297.85700000000003</v>
      </c>
      <c r="F233" s="170"/>
      <c r="G233" s="171">
        <f>ROUND(E233*F233,2)</f>
        <v>0</v>
      </c>
      <c r="H233" s="170">
        <v>15.41</v>
      </c>
      <c r="I233" s="171">
        <f>ROUND(E233*H233,2)</f>
        <v>4589.9799999999996</v>
      </c>
      <c r="J233" s="170">
        <v>35.49</v>
      </c>
      <c r="K233" s="171">
        <f>ROUND(E233*J233,2)</f>
        <v>10570.94</v>
      </c>
      <c r="L233" s="171">
        <v>21</v>
      </c>
      <c r="M233" s="171">
        <f>G233*(1+L233/100)</f>
        <v>0</v>
      </c>
      <c r="N233" s="169">
        <v>4.0000000000000003E-5</v>
      </c>
      <c r="O233" s="169">
        <f>ROUND(E233*N233,2)</f>
        <v>0.01</v>
      </c>
      <c r="P233" s="169">
        <v>0</v>
      </c>
      <c r="Q233" s="169">
        <f>ROUND(E233*P233,2)</f>
        <v>0</v>
      </c>
      <c r="R233" s="171" t="s">
        <v>1196</v>
      </c>
      <c r="S233" s="171" t="s">
        <v>1165</v>
      </c>
      <c r="T233" s="172" t="s">
        <v>1165</v>
      </c>
      <c r="U233" s="157">
        <v>0.08</v>
      </c>
      <c r="V233" s="157">
        <f>ROUND(E233*U233,2)</f>
        <v>23.83</v>
      </c>
      <c r="W233" s="157"/>
      <c r="X233" s="157" t="s">
        <v>247</v>
      </c>
      <c r="Y233" s="147"/>
      <c r="Z233" s="147"/>
      <c r="AA233" s="147"/>
      <c r="AB233" s="147"/>
      <c r="AC233" s="147"/>
      <c r="AD233" s="147"/>
      <c r="AE233" s="147"/>
      <c r="AF233" s="147"/>
      <c r="AG233" s="147" t="s">
        <v>249</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1.35" outlineLevel="1" x14ac:dyDescent="0.25">
      <c r="A234" s="154"/>
      <c r="B234" s="155"/>
      <c r="C234" s="337" t="s">
        <v>1440</v>
      </c>
      <c r="D234" s="339"/>
      <c r="E234" s="339"/>
      <c r="F234" s="339"/>
      <c r="G234" s="339"/>
      <c r="H234" s="157"/>
      <c r="I234" s="157"/>
      <c r="J234" s="157"/>
      <c r="K234" s="157"/>
      <c r="L234" s="157"/>
      <c r="M234" s="157"/>
      <c r="N234" s="156"/>
      <c r="O234" s="156"/>
      <c r="P234" s="156"/>
      <c r="Q234" s="156"/>
      <c r="R234" s="157"/>
      <c r="S234" s="157"/>
      <c r="T234" s="157"/>
      <c r="U234" s="157"/>
      <c r="V234" s="157"/>
      <c r="W234" s="157"/>
      <c r="X234" s="157"/>
      <c r="Y234" s="147"/>
      <c r="Z234" s="147"/>
      <c r="AA234" s="147"/>
      <c r="AB234" s="147"/>
      <c r="AC234" s="147"/>
      <c r="AD234" s="147"/>
      <c r="AE234" s="147"/>
      <c r="AF234" s="147"/>
      <c r="AG234" s="147" t="s">
        <v>1168</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80" t="str">
        <f>C234</f>
        <v>s rámy a zárubněmi, zábradlí, předmětů oplechování apod., které se zřizují ještě před úpravami povrchu, před jejich znečištěním při úpravách povrchu nástřikem plastických (lepivých) maltovin</v>
      </c>
      <c r="BB234" s="147"/>
      <c r="BC234" s="147"/>
      <c r="BD234" s="147"/>
      <c r="BE234" s="147"/>
      <c r="BF234" s="147"/>
      <c r="BG234" s="147"/>
      <c r="BH234" s="147"/>
    </row>
    <row r="235" spans="1:60" outlineLevel="1" x14ac:dyDescent="0.25">
      <c r="A235" s="154"/>
      <c r="B235" s="155"/>
      <c r="C235" s="197" t="s">
        <v>1441</v>
      </c>
      <c r="D235" s="198"/>
      <c r="E235" s="199">
        <v>71.966999999999999</v>
      </c>
      <c r="F235" s="157"/>
      <c r="G235" s="157"/>
      <c r="H235" s="157"/>
      <c r="I235" s="157"/>
      <c r="J235" s="157"/>
      <c r="K235" s="157"/>
      <c r="L235" s="157"/>
      <c r="M235" s="157"/>
      <c r="N235" s="156"/>
      <c r="O235" s="156"/>
      <c r="P235" s="156"/>
      <c r="Q235" s="156"/>
      <c r="R235" s="157"/>
      <c r="S235" s="157"/>
      <c r="T235" s="157"/>
      <c r="U235" s="157"/>
      <c r="V235" s="157"/>
      <c r="W235" s="157"/>
      <c r="X235" s="157"/>
      <c r="Y235" s="147"/>
      <c r="Z235" s="147"/>
      <c r="AA235" s="147"/>
      <c r="AB235" s="147"/>
      <c r="AC235" s="147"/>
      <c r="AD235" s="147"/>
      <c r="AE235" s="147"/>
      <c r="AF235" s="147"/>
      <c r="AG235" s="147" t="s">
        <v>1170</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197" t="s">
        <v>1442</v>
      </c>
      <c r="D236" s="198"/>
      <c r="E236" s="199">
        <v>6.25</v>
      </c>
      <c r="F236" s="157"/>
      <c r="G236" s="157"/>
      <c r="H236" s="157"/>
      <c r="I236" s="157"/>
      <c r="J236" s="157"/>
      <c r="K236" s="157"/>
      <c r="L236" s="157"/>
      <c r="M236" s="157"/>
      <c r="N236" s="156"/>
      <c r="O236" s="156"/>
      <c r="P236" s="156"/>
      <c r="Q236" s="156"/>
      <c r="R236" s="157"/>
      <c r="S236" s="157"/>
      <c r="T236" s="157"/>
      <c r="U236" s="157"/>
      <c r="V236" s="157"/>
      <c r="W236" s="157"/>
      <c r="X236" s="157"/>
      <c r="Y236" s="147"/>
      <c r="Z236" s="147"/>
      <c r="AA236" s="147"/>
      <c r="AB236" s="147"/>
      <c r="AC236" s="147"/>
      <c r="AD236" s="147"/>
      <c r="AE236" s="147"/>
      <c r="AF236" s="147"/>
      <c r="AG236" s="147" t="s">
        <v>1170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20.75" outlineLevel="1" x14ac:dyDescent="0.25">
      <c r="A237" s="154"/>
      <c r="B237" s="155"/>
      <c r="C237" s="197" t="s">
        <v>1394</v>
      </c>
      <c r="D237" s="198"/>
      <c r="E237" s="199">
        <v>119.64</v>
      </c>
      <c r="F237" s="157"/>
      <c r="G237" s="157"/>
      <c r="H237" s="157"/>
      <c r="I237" s="157"/>
      <c r="J237" s="157"/>
      <c r="K237" s="157"/>
      <c r="L237" s="157"/>
      <c r="M237" s="157"/>
      <c r="N237" s="156"/>
      <c r="O237" s="156"/>
      <c r="P237" s="156"/>
      <c r="Q237" s="156"/>
      <c r="R237" s="157"/>
      <c r="S237" s="157"/>
      <c r="T237" s="157"/>
      <c r="U237" s="157"/>
      <c r="V237" s="157"/>
      <c r="W237" s="157"/>
      <c r="X237" s="157"/>
      <c r="Y237" s="147"/>
      <c r="Z237" s="147"/>
      <c r="AA237" s="147"/>
      <c r="AB237" s="147"/>
      <c r="AC237" s="147"/>
      <c r="AD237" s="147"/>
      <c r="AE237" s="147"/>
      <c r="AF237" s="147"/>
      <c r="AG237" s="147" t="s">
        <v>1170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197" t="s">
        <v>1443</v>
      </c>
      <c r="D238" s="198"/>
      <c r="E238" s="199">
        <v>100</v>
      </c>
      <c r="F238" s="157"/>
      <c r="G238" s="157"/>
      <c r="H238" s="157"/>
      <c r="I238" s="157"/>
      <c r="J238" s="157"/>
      <c r="K238" s="157"/>
      <c r="L238" s="157"/>
      <c r="M238" s="157"/>
      <c r="N238" s="156"/>
      <c r="O238" s="156"/>
      <c r="P238" s="156"/>
      <c r="Q238" s="156"/>
      <c r="R238" s="157"/>
      <c r="S238" s="157"/>
      <c r="T238" s="157"/>
      <c r="U238" s="157"/>
      <c r="V238" s="157"/>
      <c r="W238" s="157"/>
      <c r="X238" s="157"/>
      <c r="Y238" s="147"/>
      <c r="Z238" s="147"/>
      <c r="AA238" s="147"/>
      <c r="AB238" s="147"/>
      <c r="AC238" s="147"/>
      <c r="AD238" s="147"/>
      <c r="AE238" s="147"/>
      <c r="AF238" s="147"/>
      <c r="AG238" s="147" t="s">
        <v>1170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66">
        <v>66</v>
      </c>
      <c r="B239" s="167" t="s">
        <v>1444</v>
      </c>
      <c r="C239" s="183" t="s">
        <v>1445</v>
      </c>
      <c r="D239" s="168" t="s">
        <v>581</v>
      </c>
      <c r="E239" s="169">
        <v>105.679</v>
      </c>
      <c r="F239" s="170"/>
      <c r="G239" s="171">
        <f>ROUND(E239*F239,2)</f>
        <v>0</v>
      </c>
      <c r="H239" s="170">
        <v>108.75</v>
      </c>
      <c r="I239" s="171">
        <f>ROUND(E239*H239,2)</f>
        <v>11492.59</v>
      </c>
      <c r="J239" s="170">
        <v>116.75</v>
      </c>
      <c r="K239" s="171">
        <f>ROUND(E239*J239,2)</f>
        <v>12338.02</v>
      </c>
      <c r="L239" s="171">
        <v>21</v>
      </c>
      <c r="M239" s="171">
        <f>G239*(1+L239/100)</f>
        <v>0</v>
      </c>
      <c r="N239" s="169">
        <v>5.2999999999999998E-4</v>
      </c>
      <c r="O239" s="169">
        <f>ROUND(E239*N239,2)</f>
        <v>0.06</v>
      </c>
      <c r="P239" s="169">
        <v>0</v>
      </c>
      <c r="Q239" s="169">
        <f>ROUND(E239*P239,2)</f>
        <v>0</v>
      </c>
      <c r="R239" s="171" t="s">
        <v>1196</v>
      </c>
      <c r="S239" s="171" t="s">
        <v>1165</v>
      </c>
      <c r="T239" s="172" t="s">
        <v>1165</v>
      </c>
      <c r="U239" s="157">
        <v>0.24</v>
      </c>
      <c r="V239" s="157">
        <f>ROUND(E239*U239,2)</f>
        <v>25.36</v>
      </c>
      <c r="W239" s="157"/>
      <c r="X239" s="157" t="s">
        <v>247</v>
      </c>
      <c r="Y239" s="147"/>
      <c r="Z239" s="147"/>
      <c r="AA239" s="147"/>
      <c r="AB239" s="147"/>
      <c r="AC239" s="147"/>
      <c r="AD239" s="147"/>
      <c r="AE239" s="147"/>
      <c r="AF239" s="147"/>
      <c r="AG239" s="147" t="s">
        <v>1166</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197" t="s">
        <v>1446</v>
      </c>
      <c r="D240" s="198"/>
      <c r="E240" s="199">
        <v>105.679</v>
      </c>
      <c r="F240" s="157"/>
      <c r="G240" s="157"/>
      <c r="H240" s="157"/>
      <c r="I240" s="157"/>
      <c r="J240" s="157"/>
      <c r="K240" s="157"/>
      <c r="L240" s="157"/>
      <c r="M240" s="157"/>
      <c r="N240" s="156"/>
      <c r="O240" s="156"/>
      <c r="P240" s="156"/>
      <c r="Q240" s="156"/>
      <c r="R240" s="157"/>
      <c r="S240" s="157"/>
      <c r="T240" s="157"/>
      <c r="U240" s="157"/>
      <c r="V240" s="157"/>
      <c r="W240" s="157"/>
      <c r="X240" s="157"/>
      <c r="Y240" s="147"/>
      <c r="Z240" s="147"/>
      <c r="AA240" s="147"/>
      <c r="AB240" s="147"/>
      <c r="AC240" s="147"/>
      <c r="AD240" s="147"/>
      <c r="AE240" s="147"/>
      <c r="AF240" s="147"/>
      <c r="AG240" s="147" t="s">
        <v>1170</v>
      </c>
      <c r="AH240" s="147">
        <v>5</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66">
        <v>67</v>
      </c>
      <c r="B241" s="167" t="s">
        <v>1447</v>
      </c>
      <c r="C241" s="183" t="s">
        <v>1448</v>
      </c>
      <c r="D241" s="168" t="s">
        <v>581</v>
      </c>
      <c r="E241" s="169">
        <v>96.012</v>
      </c>
      <c r="F241" s="170"/>
      <c r="G241" s="171">
        <f>ROUND(E241*F241,2)</f>
        <v>0</v>
      </c>
      <c r="H241" s="170">
        <v>27.34</v>
      </c>
      <c r="I241" s="171">
        <f>ROUND(E241*H241,2)</f>
        <v>2624.97</v>
      </c>
      <c r="J241" s="170">
        <v>150.66</v>
      </c>
      <c r="K241" s="171">
        <f>ROUND(E241*J241,2)</f>
        <v>14465.17</v>
      </c>
      <c r="L241" s="171">
        <v>21</v>
      </c>
      <c r="M241" s="171">
        <f>G241*(1+L241/100)</f>
        <v>0</v>
      </c>
      <c r="N241" s="169">
        <v>3.5000000000000001E-3</v>
      </c>
      <c r="O241" s="169">
        <f>ROUND(E241*N241,2)</f>
        <v>0.34</v>
      </c>
      <c r="P241" s="169">
        <v>0</v>
      </c>
      <c r="Q241" s="169">
        <f>ROUND(E241*P241,2)</f>
        <v>0</v>
      </c>
      <c r="R241" s="171" t="s">
        <v>1196</v>
      </c>
      <c r="S241" s="171" t="s">
        <v>1165</v>
      </c>
      <c r="T241" s="172" t="s">
        <v>1165</v>
      </c>
      <c r="U241" s="157">
        <v>0.3</v>
      </c>
      <c r="V241" s="157">
        <f>ROUND(E241*U241,2)</f>
        <v>28.8</v>
      </c>
      <c r="W241" s="157"/>
      <c r="X241" s="157" t="s">
        <v>247</v>
      </c>
      <c r="Y241" s="147"/>
      <c r="Z241" s="147"/>
      <c r="AA241" s="147"/>
      <c r="AB241" s="147"/>
      <c r="AC241" s="147"/>
      <c r="AD241" s="147"/>
      <c r="AE241" s="147"/>
      <c r="AF241" s="147"/>
      <c r="AG241" s="147" t="s">
        <v>1166</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97" t="s">
        <v>1449</v>
      </c>
      <c r="D242" s="198"/>
      <c r="E242" s="199">
        <v>96.012</v>
      </c>
      <c r="F242" s="157"/>
      <c r="G242" s="157"/>
      <c r="H242" s="157"/>
      <c r="I242" s="157"/>
      <c r="J242" s="157"/>
      <c r="K242" s="157"/>
      <c r="L242" s="157"/>
      <c r="M242" s="157"/>
      <c r="N242" s="156"/>
      <c r="O242" s="156"/>
      <c r="P242" s="156"/>
      <c r="Q242" s="156"/>
      <c r="R242" s="157"/>
      <c r="S242" s="157"/>
      <c r="T242" s="157"/>
      <c r="U242" s="157"/>
      <c r="V242" s="157"/>
      <c r="W242" s="157"/>
      <c r="X242" s="157"/>
      <c r="Y242" s="147"/>
      <c r="Z242" s="147"/>
      <c r="AA242" s="147"/>
      <c r="AB242" s="147"/>
      <c r="AC242" s="147"/>
      <c r="AD242" s="147"/>
      <c r="AE242" s="147"/>
      <c r="AF242" s="147"/>
      <c r="AG242" s="147" t="s">
        <v>1170</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0.75" outlineLevel="1" x14ac:dyDescent="0.25">
      <c r="A243" s="166">
        <v>68</v>
      </c>
      <c r="B243" s="167" t="s">
        <v>1450</v>
      </c>
      <c r="C243" s="183" t="s">
        <v>1451</v>
      </c>
      <c r="D243" s="168" t="s">
        <v>581</v>
      </c>
      <c r="E243" s="169">
        <v>295.66527000000002</v>
      </c>
      <c r="F243" s="170"/>
      <c r="G243" s="171">
        <f>ROUND(E243*F243,2)</f>
        <v>0</v>
      </c>
      <c r="H243" s="170">
        <v>717.54</v>
      </c>
      <c r="I243" s="171">
        <f>ROUND(E243*H243,2)</f>
        <v>212151.66</v>
      </c>
      <c r="J243" s="170">
        <v>650.46</v>
      </c>
      <c r="K243" s="171">
        <f>ROUND(E243*J243,2)</f>
        <v>192318.43</v>
      </c>
      <c r="L243" s="171">
        <v>21</v>
      </c>
      <c r="M243" s="171">
        <f>G243*(1+L243/100)</f>
        <v>0</v>
      </c>
      <c r="N243" s="169">
        <v>1.3480000000000001E-2</v>
      </c>
      <c r="O243" s="169">
        <f>ROUND(E243*N243,2)</f>
        <v>3.99</v>
      </c>
      <c r="P243" s="169">
        <v>0</v>
      </c>
      <c r="Q243" s="169">
        <f>ROUND(E243*P243,2)</f>
        <v>0</v>
      </c>
      <c r="R243" s="171" t="s">
        <v>1196</v>
      </c>
      <c r="S243" s="171" t="s">
        <v>1165</v>
      </c>
      <c r="T243" s="172" t="s">
        <v>1165</v>
      </c>
      <c r="U243" s="157">
        <v>1.2558</v>
      </c>
      <c r="V243" s="157">
        <f>ROUND(E243*U243,2)</f>
        <v>371.3</v>
      </c>
      <c r="W243" s="157"/>
      <c r="X243" s="157" t="s">
        <v>247</v>
      </c>
      <c r="Y243" s="147"/>
      <c r="Z243" s="147"/>
      <c r="AA243" s="147"/>
      <c r="AB243" s="147"/>
      <c r="AC243" s="147"/>
      <c r="AD243" s="147"/>
      <c r="AE243" s="147"/>
      <c r="AF243" s="147"/>
      <c r="AG243" s="147" t="s">
        <v>1166</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ht="21.35" outlineLevel="1" x14ac:dyDescent="0.25">
      <c r="A244" s="154"/>
      <c r="B244" s="155"/>
      <c r="C244" s="337" t="s">
        <v>1452</v>
      </c>
      <c r="D244" s="339"/>
      <c r="E244" s="339"/>
      <c r="F244" s="339"/>
      <c r="G244" s="339"/>
      <c r="H244" s="157"/>
      <c r="I244" s="157"/>
      <c r="J244" s="157"/>
      <c r="K244" s="157"/>
      <c r="L244" s="157"/>
      <c r="M244" s="157"/>
      <c r="N244" s="156"/>
      <c r="O244" s="156"/>
      <c r="P244" s="156"/>
      <c r="Q244" s="156"/>
      <c r="R244" s="157"/>
      <c r="S244" s="157"/>
      <c r="T244" s="157"/>
      <c r="U244" s="157"/>
      <c r="V244" s="157"/>
      <c r="W244" s="157"/>
      <c r="X244" s="157"/>
      <c r="Y244" s="147"/>
      <c r="Z244" s="147"/>
      <c r="AA244" s="147"/>
      <c r="AB244" s="147"/>
      <c r="AC244" s="147"/>
      <c r="AD244" s="147"/>
      <c r="AE244" s="147"/>
      <c r="AF244" s="147"/>
      <c r="AG244" s="147" t="s">
        <v>1168</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80" t="str">
        <f>C244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44" s="147"/>
      <c r="BC244" s="147"/>
      <c r="BD244" s="147"/>
      <c r="BE244" s="147"/>
      <c r="BF244" s="147"/>
      <c r="BG244" s="147"/>
      <c r="BH244" s="147"/>
    </row>
    <row r="245" spans="1:60" outlineLevel="1" x14ac:dyDescent="0.25">
      <c r="A245" s="154"/>
      <c r="B245" s="155"/>
      <c r="C245" s="340" t="s">
        <v>1453</v>
      </c>
      <c r="D245" s="341"/>
      <c r="E245" s="341"/>
      <c r="F245" s="341"/>
      <c r="G245" s="341"/>
      <c r="H245" s="157"/>
      <c r="I245" s="157"/>
      <c r="J245" s="157"/>
      <c r="K245" s="157"/>
      <c r="L245" s="157"/>
      <c r="M245" s="157"/>
      <c r="N245" s="156"/>
      <c r="O245" s="156"/>
      <c r="P245" s="156"/>
      <c r="Q245" s="156"/>
      <c r="R245" s="157"/>
      <c r="S245" s="157"/>
      <c r="T245" s="157"/>
      <c r="U245" s="157"/>
      <c r="V245" s="157"/>
      <c r="W245" s="157"/>
      <c r="X245" s="157"/>
      <c r="Y245" s="147"/>
      <c r="Z245" s="147"/>
      <c r="AA245" s="147"/>
      <c r="AB245" s="147"/>
      <c r="AC245" s="147"/>
      <c r="AD245" s="147"/>
      <c r="AE245" s="147"/>
      <c r="AF245" s="147"/>
      <c r="AG245" s="147" t="s">
        <v>1168</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97" t="s">
        <v>1454</v>
      </c>
      <c r="D246" s="198"/>
      <c r="E246" s="199">
        <v>51.87753</v>
      </c>
      <c r="F246" s="157"/>
      <c r="G246" s="157"/>
      <c r="H246" s="157"/>
      <c r="I246" s="157"/>
      <c r="J246" s="157"/>
      <c r="K246" s="157"/>
      <c r="L246" s="157"/>
      <c r="M246" s="157"/>
      <c r="N246" s="156"/>
      <c r="O246" s="156"/>
      <c r="P246" s="156"/>
      <c r="Q246" s="156"/>
      <c r="R246" s="157"/>
      <c r="S246" s="157"/>
      <c r="T246" s="157"/>
      <c r="U246" s="157"/>
      <c r="V246" s="157"/>
      <c r="W246" s="157"/>
      <c r="X246" s="157"/>
      <c r="Y246" s="147"/>
      <c r="Z246" s="147"/>
      <c r="AA246" s="147"/>
      <c r="AB246" s="147"/>
      <c r="AC246" s="147"/>
      <c r="AD246" s="147"/>
      <c r="AE246" s="147"/>
      <c r="AF246" s="147"/>
      <c r="AG246" s="147" t="s">
        <v>1170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197" t="s">
        <v>1455</v>
      </c>
      <c r="D247" s="198"/>
      <c r="E247" s="199">
        <v>52.929749999999999</v>
      </c>
      <c r="F247" s="157"/>
      <c r="G247" s="157"/>
      <c r="H247" s="157"/>
      <c r="I247" s="157"/>
      <c r="J247" s="157"/>
      <c r="K247" s="157"/>
      <c r="L247" s="157"/>
      <c r="M247" s="157"/>
      <c r="N247" s="156"/>
      <c r="O247" s="156"/>
      <c r="P247" s="156"/>
      <c r="Q247" s="156"/>
      <c r="R247" s="157"/>
      <c r="S247" s="157"/>
      <c r="T247" s="157"/>
      <c r="U247" s="157"/>
      <c r="V247" s="157"/>
      <c r="W247" s="157"/>
      <c r="X247" s="157"/>
      <c r="Y247" s="147"/>
      <c r="Z247" s="147"/>
      <c r="AA247" s="147"/>
      <c r="AB247" s="147"/>
      <c r="AC247" s="147"/>
      <c r="AD247" s="147"/>
      <c r="AE247" s="147"/>
      <c r="AF247" s="147"/>
      <c r="AG247" s="147" t="s">
        <v>1170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197" t="s">
        <v>1456</v>
      </c>
      <c r="D248" s="198"/>
      <c r="E248" s="199">
        <v>57.692250000000001</v>
      </c>
      <c r="F248" s="157"/>
      <c r="G248" s="157"/>
      <c r="H248" s="157"/>
      <c r="I248" s="157"/>
      <c r="J248" s="157"/>
      <c r="K248" s="157"/>
      <c r="L248" s="157"/>
      <c r="M248" s="157"/>
      <c r="N248" s="156"/>
      <c r="O248" s="156"/>
      <c r="P248" s="156"/>
      <c r="Q248" s="156"/>
      <c r="R248" s="157"/>
      <c r="S248" s="157"/>
      <c r="T248" s="157"/>
      <c r="U248" s="157"/>
      <c r="V248" s="157"/>
      <c r="W248" s="157"/>
      <c r="X248" s="157"/>
      <c r="Y248" s="147"/>
      <c r="Z248" s="147"/>
      <c r="AA248" s="147"/>
      <c r="AB248" s="147"/>
      <c r="AC248" s="147"/>
      <c r="AD248" s="147"/>
      <c r="AE248" s="147"/>
      <c r="AF248" s="147"/>
      <c r="AG248" s="147" t="s">
        <v>1170</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ht="31.1" outlineLevel="1" x14ac:dyDescent="0.25">
      <c r="A249" s="154"/>
      <c r="B249" s="155"/>
      <c r="C249" s="197" t="s">
        <v>1457</v>
      </c>
      <c r="D249" s="198"/>
      <c r="E249" s="199">
        <v>157.42574999999999</v>
      </c>
      <c r="F249" s="157"/>
      <c r="G249" s="157"/>
      <c r="H249" s="157"/>
      <c r="I249" s="157"/>
      <c r="J249" s="157"/>
      <c r="K249" s="157"/>
      <c r="L249" s="157"/>
      <c r="M249" s="157"/>
      <c r="N249" s="156"/>
      <c r="O249" s="156"/>
      <c r="P249" s="156"/>
      <c r="Q249" s="156"/>
      <c r="R249" s="157"/>
      <c r="S249" s="157"/>
      <c r="T249" s="157"/>
      <c r="U249" s="157"/>
      <c r="V249" s="157"/>
      <c r="W249" s="157"/>
      <c r="X249" s="157"/>
      <c r="Y249" s="147"/>
      <c r="Z249" s="147"/>
      <c r="AA249" s="147"/>
      <c r="AB249" s="147"/>
      <c r="AC249" s="147"/>
      <c r="AD249" s="147"/>
      <c r="AE249" s="147"/>
      <c r="AF249" s="147"/>
      <c r="AG249" s="147" t="s">
        <v>1170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97" t="s">
        <v>1458</v>
      </c>
      <c r="D250" s="198"/>
      <c r="E250" s="199">
        <v>-24.26</v>
      </c>
      <c r="F250" s="157"/>
      <c r="G250" s="157"/>
      <c r="H250" s="157"/>
      <c r="I250" s="157"/>
      <c r="J250" s="157"/>
      <c r="K250" s="157"/>
      <c r="L250" s="157"/>
      <c r="M250" s="157"/>
      <c r="N250" s="156"/>
      <c r="O250" s="156"/>
      <c r="P250" s="156"/>
      <c r="Q250" s="156"/>
      <c r="R250" s="157"/>
      <c r="S250" s="157"/>
      <c r="T250" s="157"/>
      <c r="U250" s="157"/>
      <c r="V250" s="157"/>
      <c r="W250" s="157"/>
      <c r="X250" s="157"/>
      <c r="Y250" s="147"/>
      <c r="Z250" s="147"/>
      <c r="AA250" s="147"/>
      <c r="AB250" s="147"/>
      <c r="AC250" s="147"/>
      <c r="AD250" s="147"/>
      <c r="AE250" s="147"/>
      <c r="AF250" s="147"/>
      <c r="AG250" s="147" t="s">
        <v>1170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0.75" outlineLevel="1" x14ac:dyDescent="0.25">
      <c r="A251" s="166">
        <v>69</v>
      </c>
      <c r="B251" s="167" t="s">
        <v>1459</v>
      </c>
      <c r="C251" s="183" t="s">
        <v>1460</v>
      </c>
      <c r="D251" s="168" t="s">
        <v>581</v>
      </c>
      <c r="E251" s="169">
        <v>24.375</v>
      </c>
      <c r="F251" s="170"/>
      <c r="G251" s="171">
        <f>ROUND(E251*F251,2)</f>
        <v>0</v>
      </c>
      <c r="H251" s="170">
        <v>732.97</v>
      </c>
      <c r="I251" s="171">
        <f>ROUND(E251*H251,2)</f>
        <v>17866.14</v>
      </c>
      <c r="J251" s="170">
        <v>1487.03</v>
      </c>
      <c r="K251" s="171">
        <f>ROUND(E251*J251,2)</f>
        <v>36246.36</v>
      </c>
      <c r="L251" s="171">
        <v>21</v>
      </c>
      <c r="M251" s="171">
        <f>G251*(1+L251/100)</f>
        <v>0</v>
      </c>
      <c r="N251" s="169">
        <v>1.328E-2</v>
      </c>
      <c r="O251" s="169">
        <f>ROUND(E251*N251,2)</f>
        <v>0.32</v>
      </c>
      <c r="P251" s="169">
        <v>0</v>
      </c>
      <c r="Q251" s="169">
        <f>ROUND(E251*P251,2)</f>
        <v>0</v>
      </c>
      <c r="R251" s="171" t="s">
        <v>1196</v>
      </c>
      <c r="S251" s="171" t="s">
        <v>1165</v>
      </c>
      <c r="T251" s="172" t="s">
        <v>1165</v>
      </c>
      <c r="U251" s="157">
        <v>2.9020000000000001</v>
      </c>
      <c r="V251" s="157">
        <f>ROUND(E251*U251,2)</f>
        <v>70.739999999999995</v>
      </c>
      <c r="W251" s="157"/>
      <c r="X251" s="157" t="s">
        <v>247</v>
      </c>
      <c r="Y251" s="147"/>
      <c r="Z251" s="147"/>
      <c r="AA251" s="147"/>
      <c r="AB251" s="147"/>
      <c r="AC251" s="147"/>
      <c r="AD251" s="147"/>
      <c r="AE251" s="147"/>
      <c r="AF251" s="147"/>
      <c r="AG251" s="147" t="s">
        <v>1166</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ht="31.7" outlineLevel="1" x14ac:dyDescent="0.25">
      <c r="A252" s="154"/>
      <c r="B252" s="155"/>
      <c r="C252" s="337" t="s">
        <v>1461</v>
      </c>
      <c r="D252" s="339"/>
      <c r="E252" s="339"/>
      <c r="F252" s="339"/>
      <c r="G252" s="339"/>
      <c r="H252" s="157"/>
      <c r="I252" s="157"/>
      <c r="J252" s="157"/>
      <c r="K252" s="157"/>
      <c r="L252" s="157"/>
      <c r="M252" s="157"/>
      <c r="N252" s="156"/>
      <c r="O252" s="156"/>
      <c r="P252" s="156"/>
      <c r="Q252" s="156"/>
      <c r="R252" s="157"/>
      <c r="S252" s="157"/>
      <c r="T252" s="157"/>
      <c r="U252" s="157"/>
      <c r="V252" s="157"/>
      <c r="W252" s="157"/>
      <c r="X252" s="157"/>
      <c r="Y252" s="147"/>
      <c r="Z252" s="147"/>
      <c r="AA252" s="147"/>
      <c r="AB252" s="147"/>
      <c r="AC252" s="147"/>
      <c r="AD252" s="147"/>
      <c r="AE252" s="147"/>
      <c r="AF252" s="147"/>
      <c r="AG252" s="147" t="s">
        <v>1168</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80" t="str">
        <f>C252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52" s="147"/>
      <c r="BC252" s="147"/>
      <c r="BD252" s="147"/>
      <c r="BE252" s="147"/>
      <c r="BF252" s="147"/>
      <c r="BG252" s="147"/>
      <c r="BH252" s="147"/>
    </row>
    <row r="253" spans="1:60" outlineLevel="1" x14ac:dyDescent="0.25">
      <c r="A253" s="154"/>
      <c r="B253" s="155"/>
      <c r="C253" s="197" t="s">
        <v>1462</v>
      </c>
      <c r="D253" s="198"/>
      <c r="E253" s="199">
        <v>4.53</v>
      </c>
      <c r="F253" s="157"/>
      <c r="G253" s="157"/>
      <c r="H253" s="157"/>
      <c r="I253" s="157"/>
      <c r="J253" s="157"/>
      <c r="K253" s="157"/>
      <c r="L253" s="157"/>
      <c r="M253" s="157"/>
      <c r="N253" s="156"/>
      <c r="O253" s="156"/>
      <c r="P253" s="156"/>
      <c r="Q253" s="156"/>
      <c r="R253" s="157"/>
      <c r="S253" s="157"/>
      <c r="T253" s="157"/>
      <c r="U253" s="157"/>
      <c r="V253" s="157"/>
      <c r="W253" s="157"/>
      <c r="X253" s="157"/>
      <c r="Y253" s="147"/>
      <c r="Z253" s="147"/>
      <c r="AA253" s="147"/>
      <c r="AB253" s="147"/>
      <c r="AC253" s="147"/>
      <c r="AD253" s="147"/>
      <c r="AE253" s="147"/>
      <c r="AF253" s="147"/>
      <c r="AG253" s="147" t="s">
        <v>1170</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197" t="s">
        <v>1463</v>
      </c>
      <c r="D254" s="198"/>
      <c r="E254" s="199">
        <v>8.3550000000000004</v>
      </c>
      <c r="F254" s="157"/>
      <c r="G254" s="157"/>
      <c r="H254" s="157"/>
      <c r="I254" s="157"/>
      <c r="J254" s="157"/>
      <c r="K254" s="157"/>
      <c r="L254" s="157"/>
      <c r="M254" s="157"/>
      <c r="N254" s="156"/>
      <c r="O254" s="156"/>
      <c r="P254" s="156"/>
      <c r="Q254" s="156"/>
      <c r="R254" s="157"/>
      <c r="S254" s="157"/>
      <c r="T254" s="157"/>
      <c r="U254" s="157"/>
      <c r="V254" s="157"/>
      <c r="W254" s="157"/>
      <c r="X254" s="157"/>
      <c r="Y254" s="147"/>
      <c r="Z254" s="147"/>
      <c r="AA254" s="147"/>
      <c r="AB254" s="147"/>
      <c r="AC254" s="147"/>
      <c r="AD254" s="147"/>
      <c r="AE254" s="147"/>
      <c r="AF254" s="147"/>
      <c r="AG254" s="147" t="s">
        <v>1170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197" t="s">
        <v>1464</v>
      </c>
      <c r="D255" s="198"/>
      <c r="E255" s="199">
        <v>4.2525000000000004</v>
      </c>
      <c r="F255" s="157"/>
      <c r="G255" s="157"/>
      <c r="H255" s="157"/>
      <c r="I255" s="157"/>
      <c r="J255" s="157"/>
      <c r="K255" s="157"/>
      <c r="L255" s="157"/>
      <c r="M255" s="157"/>
      <c r="N255" s="156"/>
      <c r="O255" s="156"/>
      <c r="P255" s="156"/>
      <c r="Q255" s="156"/>
      <c r="R255" s="157"/>
      <c r="S255" s="157"/>
      <c r="T255" s="157"/>
      <c r="U255" s="157"/>
      <c r="V255" s="157"/>
      <c r="W255" s="157"/>
      <c r="X255" s="157"/>
      <c r="Y255" s="147"/>
      <c r="Z255" s="147"/>
      <c r="AA255" s="147"/>
      <c r="AB255" s="147"/>
      <c r="AC255" s="147"/>
      <c r="AD255" s="147"/>
      <c r="AE255" s="147"/>
      <c r="AF255" s="147"/>
      <c r="AG255" s="147" t="s">
        <v>1170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ht="31.1" outlineLevel="1" x14ac:dyDescent="0.25">
      <c r="A256" s="154"/>
      <c r="B256" s="155"/>
      <c r="C256" s="197" t="s">
        <v>1465</v>
      </c>
      <c r="D256" s="198"/>
      <c r="E256" s="199">
        <v>7.2374999999999998</v>
      </c>
      <c r="F256" s="157"/>
      <c r="G256" s="157"/>
      <c r="H256" s="157"/>
      <c r="I256" s="157"/>
      <c r="J256" s="157"/>
      <c r="K256" s="157"/>
      <c r="L256" s="157"/>
      <c r="M256" s="157"/>
      <c r="N256" s="156"/>
      <c r="O256" s="156"/>
      <c r="P256" s="156"/>
      <c r="Q256" s="156"/>
      <c r="R256" s="157"/>
      <c r="S256" s="157"/>
      <c r="T256" s="157"/>
      <c r="U256" s="157"/>
      <c r="V256" s="157"/>
      <c r="W256" s="157"/>
      <c r="X256" s="157"/>
      <c r="Y256" s="147"/>
      <c r="Z256" s="147"/>
      <c r="AA256" s="147"/>
      <c r="AB256" s="147"/>
      <c r="AC256" s="147"/>
      <c r="AD256" s="147"/>
      <c r="AE256" s="147"/>
      <c r="AF256" s="147"/>
      <c r="AG256" s="147" t="s">
        <v>1170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ht="20.75" outlineLevel="1" x14ac:dyDescent="0.25">
      <c r="A257" s="166">
        <v>70</v>
      </c>
      <c r="B257" s="167" t="s">
        <v>1466</v>
      </c>
      <c r="C257" s="183" t="s">
        <v>1467</v>
      </c>
      <c r="D257" s="168" t="s">
        <v>581</v>
      </c>
      <c r="E257" s="169">
        <v>320.04027000000002</v>
      </c>
      <c r="F257" s="170"/>
      <c r="G257" s="171">
        <f>ROUND(E257*F257,2)</f>
        <v>0</v>
      </c>
      <c r="H257" s="170">
        <v>41.65</v>
      </c>
      <c r="I257" s="171">
        <f>ROUND(E257*H257,2)</f>
        <v>13329.68</v>
      </c>
      <c r="J257" s="170">
        <v>4.1500000000000004</v>
      </c>
      <c r="K257" s="171">
        <f>ROUND(E257*J257,2)</f>
        <v>1328.17</v>
      </c>
      <c r="L257" s="171">
        <v>21</v>
      </c>
      <c r="M257" s="171">
        <f>G257*(1+L257/100)</f>
        <v>0</v>
      </c>
      <c r="N257" s="169">
        <v>0</v>
      </c>
      <c r="O257" s="169">
        <f>ROUND(E257*N257,2)</f>
        <v>0</v>
      </c>
      <c r="P257" s="169">
        <v>0</v>
      </c>
      <c r="Q257" s="169">
        <f>ROUND(E257*P257,2)</f>
        <v>0</v>
      </c>
      <c r="R257" s="171" t="s">
        <v>1196</v>
      </c>
      <c r="S257" s="171" t="s">
        <v>1165</v>
      </c>
      <c r="T257" s="172" t="s">
        <v>1165</v>
      </c>
      <c r="U257" s="157">
        <v>8.0000000000000002E-3</v>
      </c>
      <c r="V257" s="157">
        <f>ROUND(E257*U257,2)</f>
        <v>2.56</v>
      </c>
      <c r="W257" s="157"/>
      <c r="X257" s="157" t="s">
        <v>247</v>
      </c>
      <c r="Y257" s="147"/>
      <c r="Z257" s="147"/>
      <c r="AA257" s="147"/>
      <c r="AB257" s="147"/>
      <c r="AC257" s="147"/>
      <c r="AD257" s="147"/>
      <c r="AE257" s="147"/>
      <c r="AF257" s="147"/>
      <c r="AG257" s="147" t="s">
        <v>1166</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197" t="s">
        <v>1387</v>
      </c>
      <c r="D258" s="198"/>
      <c r="E258" s="199">
        <v>295.66527000000002</v>
      </c>
      <c r="F258" s="157"/>
      <c r="G258" s="157"/>
      <c r="H258" s="157"/>
      <c r="I258" s="157"/>
      <c r="J258" s="157"/>
      <c r="K258" s="157"/>
      <c r="L258" s="157"/>
      <c r="M258" s="157"/>
      <c r="N258" s="156"/>
      <c r="O258" s="156"/>
      <c r="P258" s="156"/>
      <c r="Q258" s="156"/>
      <c r="R258" s="157"/>
      <c r="S258" s="157"/>
      <c r="T258" s="157"/>
      <c r="U258" s="157"/>
      <c r="V258" s="157"/>
      <c r="W258" s="157"/>
      <c r="X258" s="157"/>
      <c r="Y258" s="147"/>
      <c r="Z258" s="147"/>
      <c r="AA258" s="147"/>
      <c r="AB258" s="147"/>
      <c r="AC258" s="147"/>
      <c r="AD258" s="147"/>
      <c r="AE258" s="147"/>
      <c r="AF258" s="147"/>
      <c r="AG258" s="147" t="s">
        <v>1170</v>
      </c>
      <c r="AH258" s="147">
        <v>5</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197" t="s">
        <v>1388</v>
      </c>
      <c r="D259" s="198"/>
      <c r="E259" s="199">
        <v>24.375</v>
      </c>
      <c r="F259" s="157"/>
      <c r="G259" s="157"/>
      <c r="H259" s="157"/>
      <c r="I259" s="157"/>
      <c r="J259" s="157"/>
      <c r="K259" s="157"/>
      <c r="L259" s="157"/>
      <c r="M259" s="157"/>
      <c r="N259" s="156"/>
      <c r="O259" s="156"/>
      <c r="P259" s="156"/>
      <c r="Q259" s="156"/>
      <c r="R259" s="157"/>
      <c r="S259" s="157"/>
      <c r="T259" s="157"/>
      <c r="U259" s="157"/>
      <c r="V259" s="157"/>
      <c r="W259" s="157"/>
      <c r="X259" s="157"/>
      <c r="Y259" s="147"/>
      <c r="Z259" s="147"/>
      <c r="AA259" s="147"/>
      <c r="AB259" s="147"/>
      <c r="AC259" s="147"/>
      <c r="AD259" s="147"/>
      <c r="AE259" s="147"/>
      <c r="AF259" s="147"/>
      <c r="AG259" s="147" t="s">
        <v>1170</v>
      </c>
      <c r="AH259" s="147">
        <v>5</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66">
        <v>71</v>
      </c>
      <c r="B260" s="167" t="s">
        <v>1468</v>
      </c>
      <c r="C260" s="183" t="s">
        <v>1469</v>
      </c>
      <c r="D260" s="168" t="s">
        <v>337</v>
      </c>
      <c r="E260" s="169">
        <v>92.43</v>
      </c>
      <c r="F260" s="170"/>
      <c r="G260" s="171">
        <f>ROUND(E260*F260,2)</f>
        <v>0</v>
      </c>
      <c r="H260" s="170">
        <v>101.78</v>
      </c>
      <c r="I260" s="171">
        <f>ROUND(E260*H260,2)</f>
        <v>9407.5300000000007</v>
      </c>
      <c r="J260" s="170">
        <v>107.22</v>
      </c>
      <c r="K260" s="171">
        <f>ROUND(E260*J260,2)</f>
        <v>9910.34</v>
      </c>
      <c r="L260" s="171">
        <v>21</v>
      </c>
      <c r="M260" s="171">
        <f>G260*(1+L260/100)</f>
        <v>0</v>
      </c>
      <c r="N260" s="169">
        <v>6.4000000000000005E-4</v>
      </c>
      <c r="O260" s="169">
        <f>ROUND(E260*N260,2)</f>
        <v>0.06</v>
      </c>
      <c r="P260" s="169">
        <v>0</v>
      </c>
      <c r="Q260" s="169">
        <f>ROUND(E260*P260,2)</f>
        <v>0</v>
      </c>
      <c r="R260" s="171" t="s">
        <v>1196</v>
      </c>
      <c r="S260" s="171" t="s">
        <v>1165</v>
      </c>
      <c r="T260" s="172" t="s">
        <v>1165</v>
      </c>
      <c r="U260" s="157">
        <v>0.21360000000000001</v>
      </c>
      <c r="V260" s="157">
        <f>ROUND(E260*U260,2)</f>
        <v>19.739999999999998</v>
      </c>
      <c r="W260" s="157"/>
      <c r="X260" s="157" t="s">
        <v>247</v>
      </c>
      <c r="Y260" s="147"/>
      <c r="Z260" s="147"/>
      <c r="AA260" s="147"/>
      <c r="AB260" s="147"/>
      <c r="AC260" s="147"/>
      <c r="AD260" s="147"/>
      <c r="AE260" s="147"/>
      <c r="AF260" s="147"/>
      <c r="AG260" s="147" t="s">
        <v>249</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197" t="s">
        <v>1470</v>
      </c>
      <c r="D261" s="198"/>
      <c r="E261" s="199">
        <v>92.43</v>
      </c>
      <c r="F261" s="157"/>
      <c r="G261" s="157"/>
      <c r="H261" s="157"/>
      <c r="I261" s="157"/>
      <c r="J261" s="157"/>
      <c r="K261" s="157"/>
      <c r="L261" s="157"/>
      <c r="M261" s="157"/>
      <c r="N261" s="156"/>
      <c r="O261" s="156"/>
      <c r="P261" s="156"/>
      <c r="Q261" s="156"/>
      <c r="R261" s="157"/>
      <c r="S261" s="157"/>
      <c r="T261" s="157"/>
      <c r="U261" s="157"/>
      <c r="V261" s="157"/>
      <c r="W261" s="157"/>
      <c r="X261" s="157"/>
      <c r="Y261" s="147"/>
      <c r="Z261" s="147"/>
      <c r="AA261" s="147"/>
      <c r="AB261" s="147"/>
      <c r="AC261" s="147"/>
      <c r="AD261" s="147"/>
      <c r="AE261" s="147"/>
      <c r="AF261" s="147"/>
      <c r="AG261" s="147" t="s">
        <v>1170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66">
        <v>72</v>
      </c>
      <c r="B262" s="167" t="s">
        <v>1471</v>
      </c>
      <c r="C262" s="183" t="s">
        <v>1472</v>
      </c>
      <c r="D262" s="168" t="s">
        <v>337</v>
      </c>
      <c r="E262" s="169">
        <v>448.6</v>
      </c>
      <c r="F262" s="170"/>
      <c r="G262" s="171">
        <f>ROUND(E262*F262,2)</f>
        <v>0</v>
      </c>
      <c r="H262" s="170">
        <v>0</v>
      </c>
      <c r="I262" s="171">
        <f>ROUND(E262*H262,2)</f>
        <v>0</v>
      </c>
      <c r="J262" s="170">
        <v>16.7</v>
      </c>
      <c r="K262" s="171">
        <f>ROUND(E262*J262,2)</f>
        <v>7491.62</v>
      </c>
      <c r="L262" s="171">
        <v>21</v>
      </c>
      <c r="M262" s="171">
        <f>G262*(1+L262/100)</f>
        <v>0</v>
      </c>
      <c r="N262" s="169">
        <v>0</v>
      </c>
      <c r="O262" s="169">
        <f>ROUND(E262*N262,2)</f>
        <v>0</v>
      </c>
      <c r="P262" s="169">
        <v>0</v>
      </c>
      <c r="Q262" s="169">
        <f>ROUND(E262*P262,2)</f>
        <v>0</v>
      </c>
      <c r="R262" s="171" t="s">
        <v>1196</v>
      </c>
      <c r="S262" s="171" t="s">
        <v>1165</v>
      </c>
      <c r="T262" s="172" t="s">
        <v>1165</v>
      </c>
      <c r="U262" s="157">
        <v>3.3300000000000003E-2</v>
      </c>
      <c r="V262" s="157">
        <f>ROUND(E262*U262,2)</f>
        <v>14.94</v>
      </c>
      <c r="W262" s="157"/>
      <c r="X262" s="157" t="s">
        <v>247</v>
      </c>
      <c r="Y262" s="147"/>
      <c r="Z262" s="147"/>
      <c r="AA262" s="147"/>
      <c r="AB262" s="147"/>
      <c r="AC262" s="147"/>
      <c r="AD262" s="147"/>
      <c r="AE262" s="147"/>
      <c r="AF262" s="147"/>
      <c r="AG262" s="147" t="s">
        <v>1166</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97" t="s">
        <v>1473</v>
      </c>
      <c r="D263" s="198"/>
      <c r="E263" s="199"/>
      <c r="F263" s="157"/>
      <c r="G263" s="157"/>
      <c r="H263" s="157"/>
      <c r="I263" s="157"/>
      <c r="J263" s="157"/>
      <c r="K263" s="157"/>
      <c r="L263" s="157"/>
      <c r="M263" s="157"/>
      <c r="N263" s="156"/>
      <c r="O263" s="156"/>
      <c r="P263" s="156"/>
      <c r="Q263" s="156"/>
      <c r="R263" s="157"/>
      <c r="S263" s="157"/>
      <c r="T263" s="157"/>
      <c r="U263" s="157"/>
      <c r="V263" s="157"/>
      <c r="W263" s="157"/>
      <c r="X263" s="157"/>
      <c r="Y263" s="147"/>
      <c r="Z263" s="147"/>
      <c r="AA263" s="147"/>
      <c r="AB263" s="147"/>
      <c r="AC263" s="147"/>
      <c r="AD263" s="147"/>
      <c r="AE263" s="147"/>
      <c r="AF263" s="147"/>
      <c r="AG263" s="147" t="s">
        <v>1170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197" t="s">
        <v>1474</v>
      </c>
      <c r="D264" s="198"/>
      <c r="E264" s="199">
        <v>44.4</v>
      </c>
      <c r="F264" s="157"/>
      <c r="G264" s="157"/>
      <c r="H264" s="157"/>
      <c r="I264" s="157"/>
      <c r="J264" s="157"/>
      <c r="K264" s="157"/>
      <c r="L264" s="157"/>
      <c r="M264" s="157"/>
      <c r="N264" s="156"/>
      <c r="O264" s="156"/>
      <c r="P264" s="156"/>
      <c r="Q264" s="156"/>
      <c r="R264" s="157"/>
      <c r="S264" s="157"/>
      <c r="T264" s="157"/>
      <c r="U264" s="157"/>
      <c r="V264" s="157"/>
      <c r="W264" s="157"/>
      <c r="X264" s="157"/>
      <c r="Y264" s="147"/>
      <c r="Z264" s="147"/>
      <c r="AA264" s="147"/>
      <c r="AB264" s="147"/>
      <c r="AC264" s="147"/>
      <c r="AD264" s="147"/>
      <c r="AE264" s="147"/>
      <c r="AF264" s="147"/>
      <c r="AG264" s="147" t="s">
        <v>1170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97" t="s">
        <v>1475</v>
      </c>
      <c r="D265" s="198"/>
      <c r="E265" s="199">
        <v>79.400000000000006</v>
      </c>
      <c r="F265" s="157"/>
      <c r="G265" s="157"/>
      <c r="H265" s="157"/>
      <c r="I265" s="157"/>
      <c r="J265" s="157"/>
      <c r="K265" s="157"/>
      <c r="L265" s="157"/>
      <c r="M265" s="157"/>
      <c r="N265" s="156"/>
      <c r="O265" s="156"/>
      <c r="P265" s="156"/>
      <c r="Q265" s="156"/>
      <c r="R265" s="157"/>
      <c r="S265" s="157"/>
      <c r="T265" s="157"/>
      <c r="U265" s="157"/>
      <c r="V265" s="157"/>
      <c r="W265" s="157"/>
      <c r="X265" s="157"/>
      <c r="Y265" s="147"/>
      <c r="Z265" s="147"/>
      <c r="AA265" s="147"/>
      <c r="AB265" s="147"/>
      <c r="AC265" s="147"/>
      <c r="AD265" s="147"/>
      <c r="AE265" s="147"/>
      <c r="AF265" s="147"/>
      <c r="AG265" s="147" t="s">
        <v>1170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197" t="s">
        <v>1476</v>
      </c>
      <c r="D266" s="198"/>
      <c r="E266" s="199">
        <v>36.700000000000003</v>
      </c>
      <c r="F266" s="157"/>
      <c r="G266" s="157"/>
      <c r="H266" s="157"/>
      <c r="I266" s="157"/>
      <c r="J266" s="157"/>
      <c r="K266" s="157"/>
      <c r="L266" s="157"/>
      <c r="M266" s="157"/>
      <c r="N266" s="156"/>
      <c r="O266" s="156"/>
      <c r="P266" s="156"/>
      <c r="Q266" s="156"/>
      <c r="R266" s="157"/>
      <c r="S266" s="157"/>
      <c r="T266" s="157"/>
      <c r="U266" s="157"/>
      <c r="V266" s="157"/>
      <c r="W266" s="157"/>
      <c r="X266" s="157"/>
      <c r="Y266" s="147"/>
      <c r="Z266" s="147"/>
      <c r="AA266" s="147"/>
      <c r="AB266" s="147"/>
      <c r="AC266" s="147"/>
      <c r="AD266" s="147"/>
      <c r="AE266" s="147"/>
      <c r="AF266" s="147"/>
      <c r="AG266" s="147" t="s">
        <v>1170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31.1" outlineLevel="1" x14ac:dyDescent="0.25">
      <c r="A267" s="154"/>
      <c r="B267" s="155"/>
      <c r="C267" s="197" t="s">
        <v>1477</v>
      </c>
      <c r="D267" s="198"/>
      <c r="E267" s="199">
        <v>63.8</v>
      </c>
      <c r="F267" s="157"/>
      <c r="G267" s="157"/>
      <c r="H267" s="157"/>
      <c r="I267" s="157"/>
      <c r="J267" s="157"/>
      <c r="K267" s="157"/>
      <c r="L267" s="157"/>
      <c r="M267" s="157"/>
      <c r="N267" s="156"/>
      <c r="O267" s="156"/>
      <c r="P267" s="156"/>
      <c r="Q267" s="156"/>
      <c r="R267" s="157"/>
      <c r="S267" s="157"/>
      <c r="T267" s="157"/>
      <c r="U267" s="157"/>
      <c r="V267" s="157"/>
      <c r="W267" s="157"/>
      <c r="X267" s="157"/>
      <c r="Y267" s="147"/>
      <c r="Z267" s="147"/>
      <c r="AA267" s="147"/>
      <c r="AB267" s="147"/>
      <c r="AC267" s="147"/>
      <c r="AD267" s="147"/>
      <c r="AE267" s="147"/>
      <c r="AF267" s="147"/>
      <c r="AG267" s="147" t="s">
        <v>1170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200" t="s">
        <v>1478</v>
      </c>
      <c r="D268" s="201"/>
      <c r="E268" s="202">
        <v>224.3</v>
      </c>
      <c r="F268" s="157"/>
      <c r="G268" s="157"/>
      <c r="H268" s="157"/>
      <c r="I268" s="157"/>
      <c r="J268" s="157"/>
      <c r="K268" s="157"/>
      <c r="L268" s="157"/>
      <c r="M268" s="157"/>
      <c r="N268" s="156"/>
      <c r="O268" s="156"/>
      <c r="P268" s="156"/>
      <c r="Q268" s="156"/>
      <c r="R268" s="157"/>
      <c r="S268" s="157"/>
      <c r="T268" s="157"/>
      <c r="U268" s="157"/>
      <c r="V268" s="157"/>
      <c r="W268" s="157"/>
      <c r="X268" s="157"/>
      <c r="Y268" s="147"/>
      <c r="Z268" s="147"/>
      <c r="AA268" s="147"/>
      <c r="AB268" s="147"/>
      <c r="AC268" s="147"/>
      <c r="AD268" s="147"/>
      <c r="AE268" s="147"/>
      <c r="AF268" s="147"/>
      <c r="AG268" s="147" t="s">
        <v>1170</v>
      </c>
      <c r="AH268" s="147">
        <v>1</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54"/>
      <c r="B269" s="155"/>
      <c r="C269" s="197" t="s">
        <v>1479</v>
      </c>
      <c r="D269" s="198"/>
      <c r="E269" s="199">
        <v>224.3</v>
      </c>
      <c r="F269" s="157"/>
      <c r="G269" s="157"/>
      <c r="H269" s="157"/>
      <c r="I269" s="157"/>
      <c r="J269" s="157"/>
      <c r="K269" s="157"/>
      <c r="L269" s="157"/>
      <c r="M269" s="157"/>
      <c r="N269" s="156"/>
      <c r="O269" s="156"/>
      <c r="P269" s="156"/>
      <c r="Q269" s="156"/>
      <c r="R269" s="157"/>
      <c r="S269" s="157"/>
      <c r="T269" s="157"/>
      <c r="U269" s="157"/>
      <c r="V269" s="157"/>
      <c r="W269" s="157"/>
      <c r="X269" s="157"/>
      <c r="Y269" s="147"/>
      <c r="Z269" s="147"/>
      <c r="AA269" s="147"/>
      <c r="AB269" s="147"/>
      <c r="AC269" s="147"/>
      <c r="AD269" s="147"/>
      <c r="AE269" s="147"/>
      <c r="AF269" s="147"/>
      <c r="AG269" s="147" t="s">
        <v>1170</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66">
        <v>73</v>
      </c>
      <c r="B270" s="167" t="s">
        <v>1480</v>
      </c>
      <c r="C270" s="183" t="s">
        <v>1481</v>
      </c>
      <c r="D270" s="168" t="s">
        <v>337</v>
      </c>
      <c r="E270" s="169">
        <v>189.95</v>
      </c>
      <c r="F270" s="170"/>
      <c r="G270" s="171">
        <f>ROUND(E270*F270,2)</f>
        <v>0</v>
      </c>
      <c r="H270" s="170">
        <v>36.049999999999997</v>
      </c>
      <c r="I270" s="171">
        <f>ROUND(E270*H270,2)</f>
        <v>6847.7</v>
      </c>
      <c r="J270" s="170">
        <v>82.95</v>
      </c>
      <c r="K270" s="171">
        <f>ROUND(E270*J270,2)</f>
        <v>15756.35</v>
      </c>
      <c r="L270" s="171">
        <v>21</v>
      </c>
      <c r="M270" s="171">
        <f>G270*(1+L270/100)</f>
        <v>0</v>
      </c>
      <c r="N270" s="169">
        <v>2.0000000000000002E-5</v>
      </c>
      <c r="O270" s="169">
        <f>ROUND(E270*N270,2)</f>
        <v>0</v>
      </c>
      <c r="P270" s="169">
        <v>0</v>
      </c>
      <c r="Q270" s="169">
        <f>ROUND(E270*P270,2)</f>
        <v>0</v>
      </c>
      <c r="R270" s="171" t="s">
        <v>1196</v>
      </c>
      <c r="S270" s="171" t="s">
        <v>1165</v>
      </c>
      <c r="T270" s="172" t="s">
        <v>1165</v>
      </c>
      <c r="U270" s="157">
        <v>0.16</v>
      </c>
      <c r="V270" s="157">
        <f>ROUND(E270*U270,2)</f>
        <v>30.39</v>
      </c>
      <c r="W270" s="157"/>
      <c r="X270" s="157" t="s">
        <v>247</v>
      </c>
      <c r="Y270" s="147"/>
      <c r="Z270" s="147"/>
      <c r="AA270" s="147"/>
      <c r="AB270" s="147"/>
      <c r="AC270" s="147"/>
      <c r="AD270" s="147"/>
      <c r="AE270" s="147"/>
      <c r="AF270" s="147"/>
      <c r="AG270" s="147" t="s">
        <v>1166</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337" t="s">
        <v>1482</v>
      </c>
      <c r="D271" s="339"/>
      <c r="E271" s="339"/>
      <c r="F271" s="339"/>
      <c r="G271" s="339"/>
      <c r="H271" s="157"/>
      <c r="I271" s="157"/>
      <c r="J271" s="157"/>
      <c r="K271" s="157"/>
      <c r="L271" s="157"/>
      <c r="M271" s="157"/>
      <c r="N271" s="156"/>
      <c r="O271" s="156"/>
      <c r="P271" s="156"/>
      <c r="Q271" s="156"/>
      <c r="R271" s="157"/>
      <c r="S271" s="157"/>
      <c r="T271" s="157"/>
      <c r="U271" s="157"/>
      <c r="V271" s="157"/>
      <c r="W271" s="157"/>
      <c r="X271" s="157"/>
      <c r="Y271" s="147"/>
      <c r="Z271" s="147"/>
      <c r="AA271" s="147"/>
      <c r="AB271" s="147"/>
      <c r="AC271" s="147"/>
      <c r="AD271" s="147"/>
      <c r="AE271" s="147"/>
      <c r="AF271" s="147"/>
      <c r="AG271" s="147" t="s">
        <v>1168</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197" t="s">
        <v>1483</v>
      </c>
      <c r="D272" s="198"/>
      <c r="E272" s="199"/>
      <c r="F272" s="157"/>
      <c r="G272" s="157"/>
      <c r="H272" s="157"/>
      <c r="I272" s="157"/>
      <c r="J272" s="157"/>
      <c r="K272" s="157"/>
      <c r="L272" s="157"/>
      <c r="M272" s="157"/>
      <c r="N272" s="156"/>
      <c r="O272" s="156"/>
      <c r="P272" s="156"/>
      <c r="Q272" s="156"/>
      <c r="R272" s="157"/>
      <c r="S272" s="157"/>
      <c r="T272" s="157"/>
      <c r="U272" s="157"/>
      <c r="V272" s="157"/>
      <c r="W272" s="157"/>
      <c r="X272" s="157"/>
      <c r="Y272" s="147"/>
      <c r="Z272" s="147"/>
      <c r="AA272" s="147"/>
      <c r="AB272" s="147"/>
      <c r="AC272" s="147"/>
      <c r="AD272" s="147"/>
      <c r="AE272" s="147"/>
      <c r="AF272" s="147"/>
      <c r="AG272" s="147" t="s">
        <v>1170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97" t="s">
        <v>1484</v>
      </c>
      <c r="D273" s="198"/>
      <c r="E273" s="199">
        <v>30.2</v>
      </c>
      <c r="F273" s="157"/>
      <c r="G273" s="157"/>
      <c r="H273" s="157"/>
      <c r="I273" s="157"/>
      <c r="J273" s="157"/>
      <c r="K273" s="157"/>
      <c r="L273" s="157"/>
      <c r="M273" s="157"/>
      <c r="N273" s="156"/>
      <c r="O273" s="156"/>
      <c r="P273" s="156"/>
      <c r="Q273" s="156"/>
      <c r="R273" s="157"/>
      <c r="S273" s="157"/>
      <c r="T273" s="157"/>
      <c r="U273" s="157"/>
      <c r="V273" s="157"/>
      <c r="W273" s="157"/>
      <c r="X273" s="157"/>
      <c r="Y273" s="147"/>
      <c r="Z273" s="147"/>
      <c r="AA273" s="147"/>
      <c r="AB273" s="147"/>
      <c r="AC273" s="147"/>
      <c r="AD273" s="147"/>
      <c r="AE273" s="147"/>
      <c r="AF273" s="147"/>
      <c r="AG273" s="147" t="s">
        <v>1170</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197" t="s">
        <v>1485</v>
      </c>
      <c r="D274" s="198"/>
      <c r="E274" s="199">
        <v>55.7</v>
      </c>
      <c r="F274" s="157"/>
      <c r="G274" s="157"/>
      <c r="H274" s="157"/>
      <c r="I274" s="157"/>
      <c r="J274" s="157"/>
      <c r="K274" s="157"/>
      <c r="L274" s="157"/>
      <c r="M274" s="157"/>
      <c r="N274" s="156"/>
      <c r="O274" s="156"/>
      <c r="P274" s="156"/>
      <c r="Q274" s="156"/>
      <c r="R274" s="157"/>
      <c r="S274" s="157"/>
      <c r="T274" s="157"/>
      <c r="U274" s="157"/>
      <c r="V274" s="157"/>
      <c r="W274" s="157"/>
      <c r="X274" s="157"/>
      <c r="Y274" s="147"/>
      <c r="Z274" s="147"/>
      <c r="AA274" s="147"/>
      <c r="AB274" s="147"/>
      <c r="AC274" s="147"/>
      <c r="AD274" s="147"/>
      <c r="AE274" s="147"/>
      <c r="AF274" s="147"/>
      <c r="AG274" s="147" t="s">
        <v>1170</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197" t="s">
        <v>1486</v>
      </c>
      <c r="D275" s="198"/>
      <c r="E275" s="199">
        <v>28.35</v>
      </c>
      <c r="F275" s="157"/>
      <c r="G275" s="157"/>
      <c r="H275" s="157"/>
      <c r="I275" s="157"/>
      <c r="J275" s="157"/>
      <c r="K275" s="157"/>
      <c r="L275" s="157"/>
      <c r="M275" s="157"/>
      <c r="N275" s="156"/>
      <c r="O275" s="156"/>
      <c r="P275" s="156"/>
      <c r="Q275" s="156"/>
      <c r="R275" s="157"/>
      <c r="S275" s="157"/>
      <c r="T275" s="157"/>
      <c r="U275" s="157"/>
      <c r="V275" s="157"/>
      <c r="W275" s="157"/>
      <c r="X275" s="157"/>
      <c r="Y275" s="147"/>
      <c r="Z275" s="147"/>
      <c r="AA275" s="147"/>
      <c r="AB275" s="147"/>
      <c r="AC275" s="147"/>
      <c r="AD275" s="147"/>
      <c r="AE275" s="147"/>
      <c r="AF275" s="147"/>
      <c r="AG275" s="147" t="s">
        <v>1170</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31.1" outlineLevel="1" x14ac:dyDescent="0.25">
      <c r="A276" s="154"/>
      <c r="B276" s="155"/>
      <c r="C276" s="197" t="s">
        <v>1487</v>
      </c>
      <c r="D276" s="198"/>
      <c r="E276" s="199">
        <v>48.25</v>
      </c>
      <c r="F276" s="157"/>
      <c r="G276" s="157"/>
      <c r="H276" s="157"/>
      <c r="I276" s="157"/>
      <c r="J276" s="157"/>
      <c r="K276" s="157"/>
      <c r="L276" s="157"/>
      <c r="M276" s="157"/>
      <c r="N276" s="156"/>
      <c r="O276" s="156"/>
      <c r="P276" s="156"/>
      <c r="Q276" s="156"/>
      <c r="R276" s="157"/>
      <c r="S276" s="157"/>
      <c r="T276" s="157"/>
      <c r="U276" s="157"/>
      <c r="V276" s="157"/>
      <c r="W276" s="157"/>
      <c r="X276" s="157"/>
      <c r="Y276" s="147"/>
      <c r="Z276" s="147"/>
      <c r="AA276" s="147"/>
      <c r="AB276" s="147"/>
      <c r="AC276" s="147"/>
      <c r="AD276" s="147"/>
      <c r="AE276" s="147"/>
      <c r="AF276" s="147"/>
      <c r="AG276" s="147" t="s">
        <v>1170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197" t="s">
        <v>1488</v>
      </c>
      <c r="D277" s="198"/>
      <c r="E277" s="199">
        <v>27.45</v>
      </c>
      <c r="F277" s="157"/>
      <c r="G277" s="157"/>
      <c r="H277" s="157"/>
      <c r="I277" s="157"/>
      <c r="J277" s="157"/>
      <c r="K277" s="157"/>
      <c r="L277" s="157"/>
      <c r="M277" s="157"/>
      <c r="N277" s="156"/>
      <c r="O277" s="156"/>
      <c r="P277" s="156"/>
      <c r="Q277" s="156"/>
      <c r="R277" s="157"/>
      <c r="S277" s="157"/>
      <c r="T277" s="157"/>
      <c r="U277" s="157"/>
      <c r="V277" s="157"/>
      <c r="W277" s="157"/>
      <c r="X277" s="157"/>
      <c r="Y277" s="147"/>
      <c r="Z277" s="147"/>
      <c r="AA277" s="147"/>
      <c r="AB277" s="147"/>
      <c r="AC277" s="147"/>
      <c r="AD277" s="147"/>
      <c r="AE277" s="147"/>
      <c r="AF277" s="147"/>
      <c r="AG277" s="147" t="s">
        <v>1170</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66">
        <v>74</v>
      </c>
      <c r="B278" s="167" t="s">
        <v>1489</v>
      </c>
      <c r="C278" s="183" t="s">
        <v>1490</v>
      </c>
      <c r="D278" s="168" t="s">
        <v>337</v>
      </c>
      <c r="E278" s="169">
        <v>5.49</v>
      </c>
      <c r="F278" s="170"/>
      <c r="G278" s="171">
        <f>ROUND(E278*F278,2)</f>
        <v>0</v>
      </c>
      <c r="H278" s="170">
        <v>237.97</v>
      </c>
      <c r="I278" s="171">
        <f>ROUND(E278*H278,2)</f>
        <v>1306.46</v>
      </c>
      <c r="J278" s="170">
        <v>83.03</v>
      </c>
      <c r="K278" s="171">
        <f>ROUND(E278*J278,2)</f>
        <v>455.83</v>
      </c>
      <c r="L278" s="171">
        <v>21</v>
      </c>
      <c r="M278" s="171">
        <f>G278*(1+L278/100)</f>
        <v>0</v>
      </c>
      <c r="N278" s="169">
        <v>5.2999999999999998E-4</v>
      </c>
      <c r="O278" s="169">
        <f>ROUND(E278*N278,2)</f>
        <v>0</v>
      </c>
      <c r="P278" s="169">
        <v>0</v>
      </c>
      <c r="Q278" s="169">
        <f>ROUND(E278*P278,2)</f>
        <v>0</v>
      </c>
      <c r="R278" s="171" t="s">
        <v>1196</v>
      </c>
      <c r="S278" s="171" t="s">
        <v>1165</v>
      </c>
      <c r="T278" s="172" t="s">
        <v>1165</v>
      </c>
      <c r="U278" s="157">
        <v>0.16</v>
      </c>
      <c r="V278" s="157">
        <f>ROUND(E278*U278,2)</f>
        <v>0.88</v>
      </c>
      <c r="W278" s="157"/>
      <c r="X278" s="157" t="s">
        <v>247</v>
      </c>
      <c r="Y278" s="147"/>
      <c r="Z278" s="147"/>
      <c r="AA278" s="147"/>
      <c r="AB278" s="147"/>
      <c r="AC278" s="147"/>
      <c r="AD278" s="147"/>
      <c r="AE278" s="147"/>
      <c r="AF278" s="147"/>
      <c r="AG278" s="147" t="s">
        <v>1166</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337" t="s">
        <v>1482</v>
      </c>
      <c r="D279" s="339"/>
      <c r="E279" s="339"/>
      <c r="F279" s="339"/>
      <c r="G279" s="339"/>
      <c r="H279" s="157"/>
      <c r="I279" s="157"/>
      <c r="J279" s="157"/>
      <c r="K279" s="157"/>
      <c r="L279" s="157"/>
      <c r="M279" s="157"/>
      <c r="N279" s="156"/>
      <c r="O279" s="156"/>
      <c r="P279" s="156"/>
      <c r="Q279" s="156"/>
      <c r="R279" s="157"/>
      <c r="S279" s="157"/>
      <c r="T279" s="157"/>
      <c r="U279" s="157"/>
      <c r="V279" s="157"/>
      <c r="W279" s="157"/>
      <c r="X279" s="157"/>
      <c r="Y279" s="147"/>
      <c r="Z279" s="147"/>
      <c r="AA279" s="147"/>
      <c r="AB279" s="147"/>
      <c r="AC279" s="147"/>
      <c r="AD279" s="147"/>
      <c r="AE279" s="147"/>
      <c r="AF279" s="147"/>
      <c r="AG279" s="147" t="s">
        <v>1168</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97" t="s">
        <v>1491</v>
      </c>
      <c r="D280" s="198"/>
      <c r="E280" s="199">
        <v>5.49</v>
      </c>
      <c r="F280" s="157"/>
      <c r="G280" s="157"/>
      <c r="H280" s="157"/>
      <c r="I280" s="157"/>
      <c r="J280" s="157"/>
      <c r="K280" s="157"/>
      <c r="L280" s="157"/>
      <c r="M280" s="157"/>
      <c r="N280" s="156"/>
      <c r="O280" s="156"/>
      <c r="P280" s="156"/>
      <c r="Q280" s="156"/>
      <c r="R280" s="157"/>
      <c r="S280" s="157"/>
      <c r="T280" s="157"/>
      <c r="U280" s="157"/>
      <c r="V280" s="157"/>
      <c r="W280" s="157"/>
      <c r="X280" s="157"/>
      <c r="Y280" s="147"/>
      <c r="Z280" s="147"/>
      <c r="AA280" s="147"/>
      <c r="AB280" s="147"/>
      <c r="AC280" s="147"/>
      <c r="AD280" s="147"/>
      <c r="AE280" s="147"/>
      <c r="AF280" s="147"/>
      <c r="AG280" s="147" t="s">
        <v>1170</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66">
        <v>75</v>
      </c>
      <c r="B281" s="167" t="s">
        <v>1492</v>
      </c>
      <c r="C281" s="183" t="s">
        <v>1493</v>
      </c>
      <c r="D281" s="168" t="s">
        <v>337</v>
      </c>
      <c r="E281" s="169">
        <v>61.8</v>
      </c>
      <c r="F281" s="170"/>
      <c r="G281" s="171">
        <f>ROUND(E281*F281,2)</f>
        <v>0</v>
      </c>
      <c r="H281" s="170">
        <v>23.98</v>
      </c>
      <c r="I281" s="171">
        <f>ROUND(E281*H281,2)</f>
        <v>1481.96</v>
      </c>
      <c r="J281" s="170">
        <v>83.02</v>
      </c>
      <c r="K281" s="171">
        <f>ROUND(E281*J281,2)</f>
        <v>5130.6400000000003</v>
      </c>
      <c r="L281" s="171">
        <v>21</v>
      </c>
      <c r="M281" s="171">
        <f>G281*(1+L281/100)</f>
        <v>0</v>
      </c>
      <c r="N281" s="169">
        <v>6.9999999999999994E-5</v>
      </c>
      <c r="O281" s="169">
        <f>ROUND(E281*N281,2)</f>
        <v>0</v>
      </c>
      <c r="P281" s="169">
        <v>0</v>
      </c>
      <c r="Q281" s="169">
        <f>ROUND(E281*P281,2)</f>
        <v>0</v>
      </c>
      <c r="R281" s="171" t="s">
        <v>1196</v>
      </c>
      <c r="S281" s="171" t="s">
        <v>1165</v>
      </c>
      <c r="T281" s="172" t="s">
        <v>1165</v>
      </c>
      <c r="U281" s="157">
        <v>0.16</v>
      </c>
      <c r="V281" s="157">
        <f>ROUND(E281*U281,2)</f>
        <v>9.89</v>
      </c>
      <c r="W281" s="157"/>
      <c r="X281" s="157" t="s">
        <v>247</v>
      </c>
      <c r="Y281" s="147"/>
      <c r="Z281" s="147"/>
      <c r="AA281" s="147"/>
      <c r="AB281" s="147"/>
      <c r="AC281" s="147"/>
      <c r="AD281" s="147"/>
      <c r="AE281" s="147"/>
      <c r="AF281" s="147"/>
      <c r="AG281" s="147" t="s">
        <v>1166</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337" t="s">
        <v>1482</v>
      </c>
      <c r="D282" s="339"/>
      <c r="E282" s="339"/>
      <c r="F282" s="339"/>
      <c r="G282" s="339"/>
      <c r="H282" s="157"/>
      <c r="I282" s="157"/>
      <c r="J282" s="157"/>
      <c r="K282" s="157"/>
      <c r="L282" s="157"/>
      <c r="M282" s="157"/>
      <c r="N282" s="156"/>
      <c r="O282" s="156"/>
      <c r="P282" s="156"/>
      <c r="Q282" s="156"/>
      <c r="R282" s="157"/>
      <c r="S282" s="157"/>
      <c r="T282" s="157"/>
      <c r="U282" s="157"/>
      <c r="V282" s="157"/>
      <c r="W282" s="157"/>
      <c r="X282" s="157"/>
      <c r="Y282" s="147"/>
      <c r="Z282" s="147"/>
      <c r="AA282" s="147"/>
      <c r="AB282" s="147"/>
      <c r="AC282" s="147"/>
      <c r="AD282" s="147"/>
      <c r="AE282" s="147"/>
      <c r="AF282" s="147"/>
      <c r="AG282" s="147" t="s">
        <v>1168</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97" t="s">
        <v>1494</v>
      </c>
      <c r="D283" s="198"/>
      <c r="E283" s="199">
        <v>14.2</v>
      </c>
      <c r="F283" s="157"/>
      <c r="G283" s="157"/>
      <c r="H283" s="157"/>
      <c r="I283" s="157"/>
      <c r="J283" s="157"/>
      <c r="K283" s="157"/>
      <c r="L283" s="157"/>
      <c r="M283" s="157"/>
      <c r="N283" s="156"/>
      <c r="O283" s="156"/>
      <c r="P283" s="156"/>
      <c r="Q283" s="156"/>
      <c r="R283" s="157"/>
      <c r="S283" s="157"/>
      <c r="T283" s="157"/>
      <c r="U283" s="157"/>
      <c r="V283" s="157"/>
      <c r="W283" s="157"/>
      <c r="X283" s="157"/>
      <c r="Y283" s="147"/>
      <c r="Z283" s="147"/>
      <c r="AA283" s="147"/>
      <c r="AB283" s="147"/>
      <c r="AC283" s="147"/>
      <c r="AD283" s="147"/>
      <c r="AE283" s="147"/>
      <c r="AF283" s="147"/>
      <c r="AG283" s="147" t="s">
        <v>1170</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197" t="s">
        <v>1495</v>
      </c>
      <c r="D284" s="198"/>
      <c r="E284" s="199">
        <v>23.7</v>
      </c>
      <c r="F284" s="157"/>
      <c r="G284" s="157"/>
      <c r="H284" s="157"/>
      <c r="I284" s="157"/>
      <c r="J284" s="157"/>
      <c r="K284" s="157"/>
      <c r="L284" s="157"/>
      <c r="M284" s="157"/>
      <c r="N284" s="156"/>
      <c r="O284" s="156"/>
      <c r="P284" s="156"/>
      <c r="Q284" s="156"/>
      <c r="R284" s="157"/>
      <c r="S284" s="157"/>
      <c r="T284" s="157"/>
      <c r="U284" s="157"/>
      <c r="V284" s="157"/>
      <c r="W284" s="157"/>
      <c r="X284" s="157"/>
      <c r="Y284" s="147"/>
      <c r="Z284" s="147"/>
      <c r="AA284" s="147"/>
      <c r="AB284" s="147"/>
      <c r="AC284" s="147"/>
      <c r="AD284" s="147"/>
      <c r="AE284" s="147"/>
      <c r="AF284" s="147"/>
      <c r="AG284" s="147" t="s">
        <v>1170</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197" t="s">
        <v>1496</v>
      </c>
      <c r="D285" s="198"/>
      <c r="E285" s="199">
        <v>8.35</v>
      </c>
      <c r="F285" s="157"/>
      <c r="G285" s="157"/>
      <c r="H285" s="157"/>
      <c r="I285" s="157"/>
      <c r="J285" s="157"/>
      <c r="K285" s="157"/>
      <c r="L285" s="157"/>
      <c r="M285" s="157"/>
      <c r="N285" s="156"/>
      <c r="O285" s="156"/>
      <c r="P285" s="156"/>
      <c r="Q285" s="156"/>
      <c r="R285" s="157"/>
      <c r="S285" s="157"/>
      <c r="T285" s="157"/>
      <c r="U285" s="157"/>
      <c r="V285" s="157"/>
      <c r="W285" s="157"/>
      <c r="X285" s="157"/>
      <c r="Y285" s="147"/>
      <c r="Z285" s="147"/>
      <c r="AA285" s="147"/>
      <c r="AB285" s="147"/>
      <c r="AC285" s="147"/>
      <c r="AD285" s="147"/>
      <c r="AE285" s="147"/>
      <c r="AF285" s="147"/>
      <c r="AG285" s="147" t="s">
        <v>1170</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197" t="s">
        <v>1497</v>
      </c>
      <c r="D286" s="198"/>
      <c r="E286" s="199">
        <v>15.55</v>
      </c>
      <c r="F286" s="157"/>
      <c r="G286" s="157"/>
      <c r="H286" s="157"/>
      <c r="I286" s="157"/>
      <c r="J286" s="157"/>
      <c r="K286" s="157"/>
      <c r="L286" s="157"/>
      <c r="M286" s="157"/>
      <c r="N286" s="156"/>
      <c r="O286" s="156"/>
      <c r="P286" s="156"/>
      <c r="Q286" s="156"/>
      <c r="R286" s="157"/>
      <c r="S286" s="157"/>
      <c r="T286" s="157"/>
      <c r="U286" s="157"/>
      <c r="V286" s="157"/>
      <c r="W286" s="157"/>
      <c r="X286" s="157"/>
      <c r="Y286" s="147"/>
      <c r="Z286" s="147"/>
      <c r="AA286" s="147"/>
      <c r="AB286" s="147"/>
      <c r="AC286" s="147"/>
      <c r="AD286" s="147"/>
      <c r="AE286" s="147"/>
      <c r="AF286" s="147"/>
      <c r="AG286" s="147" t="s">
        <v>1170</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66">
        <v>76</v>
      </c>
      <c r="B287" s="167" t="s">
        <v>1498</v>
      </c>
      <c r="C287" s="183" t="s">
        <v>1499</v>
      </c>
      <c r="D287" s="168" t="s">
        <v>337</v>
      </c>
      <c r="E287" s="169">
        <v>162.5</v>
      </c>
      <c r="F287" s="170"/>
      <c r="G287" s="171">
        <f>ROUND(E287*F287,2)</f>
        <v>0</v>
      </c>
      <c r="H287" s="170">
        <v>23.3</v>
      </c>
      <c r="I287" s="171">
        <f>ROUND(E287*H287,2)</f>
        <v>3786.25</v>
      </c>
      <c r="J287" s="170">
        <v>25.1</v>
      </c>
      <c r="K287" s="171">
        <f>ROUND(E287*J287,2)</f>
        <v>4078.75</v>
      </c>
      <c r="L287" s="171">
        <v>21</v>
      </c>
      <c r="M287" s="171">
        <f>G287*(1+L287/100)</f>
        <v>0</v>
      </c>
      <c r="N287" s="169">
        <v>1.4999999999999999E-4</v>
      </c>
      <c r="O287" s="169">
        <f>ROUND(E287*N287,2)</f>
        <v>0.02</v>
      </c>
      <c r="P287" s="169">
        <v>0</v>
      </c>
      <c r="Q287" s="169">
        <f>ROUND(E287*P287,2)</f>
        <v>0</v>
      </c>
      <c r="R287" s="171" t="s">
        <v>1196</v>
      </c>
      <c r="S287" s="171" t="s">
        <v>1165</v>
      </c>
      <c r="T287" s="172" t="s">
        <v>1165</v>
      </c>
      <c r="U287" s="157">
        <v>0.06</v>
      </c>
      <c r="V287" s="157">
        <f>ROUND(E287*U287,2)</f>
        <v>9.75</v>
      </c>
      <c r="W287" s="157"/>
      <c r="X287" s="157" t="s">
        <v>247</v>
      </c>
      <c r="Y287" s="147"/>
      <c r="Z287" s="147"/>
      <c r="AA287" s="147"/>
      <c r="AB287" s="147"/>
      <c r="AC287" s="147"/>
      <c r="AD287" s="147"/>
      <c r="AE287" s="147"/>
      <c r="AF287" s="147"/>
      <c r="AG287" s="147" t="s">
        <v>1166</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97" t="s">
        <v>1484</v>
      </c>
      <c r="D288" s="198"/>
      <c r="E288" s="199">
        <v>30.2</v>
      </c>
      <c r="F288" s="157"/>
      <c r="G288" s="157"/>
      <c r="H288" s="157"/>
      <c r="I288" s="157"/>
      <c r="J288" s="157"/>
      <c r="K288" s="157"/>
      <c r="L288" s="157"/>
      <c r="M288" s="157"/>
      <c r="N288" s="156"/>
      <c r="O288" s="156"/>
      <c r="P288" s="156"/>
      <c r="Q288" s="156"/>
      <c r="R288" s="157"/>
      <c r="S288" s="157"/>
      <c r="T288" s="157"/>
      <c r="U288" s="157"/>
      <c r="V288" s="157"/>
      <c r="W288" s="157"/>
      <c r="X288" s="157"/>
      <c r="Y288" s="147"/>
      <c r="Z288" s="147"/>
      <c r="AA288" s="147"/>
      <c r="AB288" s="147"/>
      <c r="AC288" s="147"/>
      <c r="AD288" s="147"/>
      <c r="AE288" s="147"/>
      <c r="AF288" s="147"/>
      <c r="AG288" s="147" t="s">
        <v>1170</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97" t="s">
        <v>1485</v>
      </c>
      <c r="D289" s="198"/>
      <c r="E289" s="199">
        <v>55.7</v>
      </c>
      <c r="F289" s="157"/>
      <c r="G289" s="157"/>
      <c r="H289" s="157"/>
      <c r="I289" s="157"/>
      <c r="J289" s="157"/>
      <c r="K289" s="157"/>
      <c r="L289" s="157"/>
      <c r="M289" s="157"/>
      <c r="N289" s="156"/>
      <c r="O289" s="156"/>
      <c r="P289" s="156"/>
      <c r="Q289" s="156"/>
      <c r="R289" s="157"/>
      <c r="S289" s="157"/>
      <c r="T289" s="157"/>
      <c r="U289" s="157"/>
      <c r="V289" s="157"/>
      <c r="W289" s="157"/>
      <c r="X289" s="157"/>
      <c r="Y289" s="147"/>
      <c r="Z289" s="147"/>
      <c r="AA289" s="147"/>
      <c r="AB289" s="147"/>
      <c r="AC289" s="147"/>
      <c r="AD289" s="147"/>
      <c r="AE289" s="147"/>
      <c r="AF289" s="147"/>
      <c r="AG289" s="147" t="s">
        <v>1170</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97" t="s">
        <v>1486</v>
      </c>
      <c r="D290" s="198"/>
      <c r="E290" s="199">
        <v>28.35</v>
      </c>
      <c r="F290" s="157"/>
      <c r="G290" s="157"/>
      <c r="H290" s="157"/>
      <c r="I290" s="157"/>
      <c r="J290" s="157"/>
      <c r="K290" s="157"/>
      <c r="L290" s="157"/>
      <c r="M290" s="157"/>
      <c r="N290" s="156"/>
      <c r="O290" s="156"/>
      <c r="P290" s="156"/>
      <c r="Q290" s="156"/>
      <c r="R290" s="157"/>
      <c r="S290" s="157"/>
      <c r="T290" s="157"/>
      <c r="U290" s="157"/>
      <c r="V290" s="157"/>
      <c r="W290" s="157"/>
      <c r="X290" s="157"/>
      <c r="Y290" s="147"/>
      <c r="Z290" s="147"/>
      <c r="AA290" s="147"/>
      <c r="AB290" s="147"/>
      <c r="AC290" s="147"/>
      <c r="AD290" s="147"/>
      <c r="AE290" s="147"/>
      <c r="AF290" s="147"/>
      <c r="AG290" s="147" t="s">
        <v>1170</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ht="31.1" outlineLevel="1" x14ac:dyDescent="0.25">
      <c r="A291" s="154"/>
      <c r="B291" s="155"/>
      <c r="C291" s="197" t="s">
        <v>1487</v>
      </c>
      <c r="D291" s="198"/>
      <c r="E291" s="199">
        <v>48.25</v>
      </c>
      <c r="F291" s="157"/>
      <c r="G291" s="157"/>
      <c r="H291" s="157"/>
      <c r="I291" s="157"/>
      <c r="J291" s="157"/>
      <c r="K291" s="157"/>
      <c r="L291" s="157"/>
      <c r="M291" s="157"/>
      <c r="N291" s="156"/>
      <c r="O291" s="156"/>
      <c r="P291" s="156"/>
      <c r="Q291" s="156"/>
      <c r="R291" s="157"/>
      <c r="S291" s="157"/>
      <c r="T291" s="157"/>
      <c r="U291" s="157"/>
      <c r="V291" s="157"/>
      <c r="W291" s="157"/>
      <c r="X291" s="157"/>
      <c r="Y291" s="147"/>
      <c r="Z291" s="147"/>
      <c r="AA291" s="147"/>
      <c r="AB291" s="147"/>
      <c r="AC291" s="147"/>
      <c r="AD291" s="147"/>
      <c r="AE291" s="147"/>
      <c r="AF291" s="147"/>
      <c r="AG291" s="147" t="s">
        <v>1170</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66">
        <v>77</v>
      </c>
      <c r="B292" s="167" t="s">
        <v>1500</v>
      </c>
      <c r="C292" s="183" t="s">
        <v>1501</v>
      </c>
      <c r="D292" s="168" t="s">
        <v>581</v>
      </c>
      <c r="E292" s="169">
        <v>320.04027000000002</v>
      </c>
      <c r="F292" s="170"/>
      <c r="G292" s="171">
        <f>ROUND(E292*F292,2)</f>
        <v>0</v>
      </c>
      <c r="H292" s="170">
        <v>4.1399999999999997</v>
      </c>
      <c r="I292" s="171">
        <f>ROUND(E292*H292,2)</f>
        <v>1324.97</v>
      </c>
      <c r="J292" s="170">
        <v>57.96</v>
      </c>
      <c r="K292" s="171">
        <f>ROUND(E292*J292,2)</f>
        <v>18549.53</v>
      </c>
      <c r="L292" s="171">
        <v>21</v>
      </c>
      <c r="M292" s="171">
        <f>G292*(1+L292/100)</f>
        <v>0</v>
      </c>
      <c r="N292" s="169">
        <v>2.0000000000000002E-5</v>
      </c>
      <c r="O292" s="169">
        <f>ROUND(E292*N292,2)</f>
        <v>0.01</v>
      </c>
      <c r="P292" s="169">
        <v>0</v>
      </c>
      <c r="Q292" s="169">
        <f>ROUND(E292*P292,2)</f>
        <v>0</v>
      </c>
      <c r="R292" s="171" t="s">
        <v>1196</v>
      </c>
      <c r="S292" s="171" t="s">
        <v>1165</v>
      </c>
      <c r="T292" s="172" t="s">
        <v>1165</v>
      </c>
      <c r="U292" s="157">
        <v>0.11</v>
      </c>
      <c r="V292" s="157">
        <f>ROUND(E292*U292,2)</f>
        <v>35.200000000000003</v>
      </c>
      <c r="W292" s="157"/>
      <c r="X292" s="157" t="s">
        <v>247</v>
      </c>
      <c r="Y292" s="147"/>
      <c r="Z292" s="147"/>
      <c r="AA292" s="147"/>
      <c r="AB292" s="147"/>
      <c r="AC292" s="147"/>
      <c r="AD292" s="147"/>
      <c r="AE292" s="147"/>
      <c r="AF292" s="147"/>
      <c r="AG292" s="147" t="s">
        <v>249</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97" t="s">
        <v>1502</v>
      </c>
      <c r="D293" s="198"/>
      <c r="E293" s="199">
        <v>320.04027000000002</v>
      </c>
      <c r="F293" s="157"/>
      <c r="G293" s="157"/>
      <c r="H293" s="157"/>
      <c r="I293" s="157"/>
      <c r="J293" s="157"/>
      <c r="K293" s="157"/>
      <c r="L293" s="157"/>
      <c r="M293" s="157"/>
      <c r="N293" s="156"/>
      <c r="O293" s="156"/>
      <c r="P293" s="156"/>
      <c r="Q293" s="156"/>
      <c r="R293" s="157"/>
      <c r="S293" s="157"/>
      <c r="T293" s="157"/>
      <c r="U293" s="157"/>
      <c r="V293" s="157"/>
      <c r="W293" s="157"/>
      <c r="X293" s="157"/>
      <c r="Y293" s="147"/>
      <c r="Z293" s="147"/>
      <c r="AA293" s="147"/>
      <c r="AB293" s="147"/>
      <c r="AC293" s="147"/>
      <c r="AD293" s="147"/>
      <c r="AE293" s="147"/>
      <c r="AF293" s="147"/>
      <c r="AG293" s="147" t="s">
        <v>1170</v>
      </c>
      <c r="AH293" s="147">
        <v>5</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66">
        <v>78</v>
      </c>
      <c r="B294" s="167" t="s">
        <v>1503</v>
      </c>
      <c r="C294" s="183" t="s">
        <v>1504</v>
      </c>
      <c r="D294" s="168" t="s">
        <v>337</v>
      </c>
      <c r="E294" s="169">
        <v>61.8</v>
      </c>
      <c r="F294" s="170"/>
      <c r="G294" s="171">
        <f>ROUND(E294*F294,2)</f>
        <v>0</v>
      </c>
      <c r="H294" s="170">
        <v>0</v>
      </c>
      <c r="I294" s="171">
        <f>ROUND(E294*H294,2)</f>
        <v>0</v>
      </c>
      <c r="J294" s="170">
        <v>68</v>
      </c>
      <c r="K294" s="171">
        <f>ROUND(E294*J294,2)</f>
        <v>4202.3999999999996</v>
      </c>
      <c r="L294" s="171">
        <v>21</v>
      </c>
      <c r="M294" s="171">
        <f>G294*(1+L294/100)</f>
        <v>0</v>
      </c>
      <c r="N294" s="169">
        <v>0</v>
      </c>
      <c r="O294" s="169">
        <f>ROUND(E294*N294,2)</f>
        <v>0</v>
      </c>
      <c r="P294" s="169">
        <v>0</v>
      </c>
      <c r="Q294" s="169">
        <f>ROUND(E294*P294,2)</f>
        <v>0</v>
      </c>
      <c r="R294" s="171"/>
      <c r="S294" s="171" t="s">
        <v>245</v>
      </c>
      <c r="T294" s="172" t="s">
        <v>246</v>
      </c>
      <c r="U294" s="157">
        <v>0</v>
      </c>
      <c r="V294" s="157">
        <f>ROUND(E294*U294,2)</f>
        <v>0</v>
      </c>
      <c r="W294" s="157"/>
      <c r="X294" s="157" t="s">
        <v>247</v>
      </c>
      <c r="Y294" s="147"/>
      <c r="Z294" s="147"/>
      <c r="AA294" s="147"/>
      <c r="AB294" s="147"/>
      <c r="AC294" s="147"/>
      <c r="AD294" s="147"/>
      <c r="AE294" s="147"/>
      <c r="AF294" s="147"/>
      <c r="AG294" s="147" t="s">
        <v>1166</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197" t="s">
        <v>1494</v>
      </c>
      <c r="D295" s="198"/>
      <c r="E295" s="199">
        <v>14.2</v>
      </c>
      <c r="F295" s="157"/>
      <c r="G295" s="157"/>
      <c r="H295" s="157"/>
      <c r="I295" s="157"/>
      <c r="J295" s="157"/>
      <c r="K295" s="157"/>
      <c r="L295" s="157"/>
      <c r="M295" s="157"/>
      <c r="N295" s="156"/>
      <c r="O295" s="156"/>
      <c r="P295" s="156"/>
      <c r="Q295" s="156"/>
      <c r="R295" s="157"/>
      <c r="S295" s="157"/>
      <c r="T295" s="157"/>
      <c r="U295" s="157"/>
      <c r="V295" s="157"/>
      <c r="W295" s="157"/>
      <c r="X295" s="157"/>
      <c r="Y295" s="147"/>
      <c r="Z295" s="147"/>
      <c r="AA295" s="147"/>
      <c r="AB295" s="147"/>
      <c r="AC295" s="147"/>
      <c r="AD295" s="147"/>
      <c r="AE295" s="147"/>
      <c r="AF295" s="147"/>
      <c r="AG295" s="147" t="s">
        <v>1170</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54"/>
      <c r="B296" s="155"/>
      <c r="C296" s="197" t="s">
        <v>1495</v>
      </c>
      <c r="D296" s="198"/>
      <c r="E296" s="199">
        <v>23.7</v>
      </c>
      <c r="F296" s="157"/>
      <c r="G296" s="157"/>
      <c r="H296" s="157"/>
      <c r="I296" s="157"/>
      <c r="J296" s="157"/>
      <c r="K296" s="157"/>
      <c r="L296" s="157"/>
      <c r="M296" s="157"/>
      <c r="N296" s="156"/>
      <c r="O296" s="156"/>
      <c r="P296" s="156"/>
      <c r="Q296" s="156"/>
      <c r="R296" s="157"/>
      <c r="S296" s="157"/>
      <c r="T296" s="157"/>
      <c r="U296" s="157"/>
      <c r="V296" s="157"/>
      <c r="W296" s="157"/>
      <c r="X296" s="157"/>
      <c r="Y296" s="147"/>
      <c r="Z296" s="147"/>
      <c r="AA296" s="147"/>
      <c r="AB296" s="147"/>
      <c r="AC296" s="147"/>
      <c r="AD296" s="147"/>
      <c r="AE296" s="147"/>
      <c r="AF296" s="147"/>
      <c r="AG296" s="147" t="s">
        <v>1170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197" t="s">
        <v>1496</v>
      </c>
      <c r="D297" s="198"/>
      <c r="E297" s="199">
        <v>8.35</v>
      </c>
      <c r="F297" s="157"/>
      <c r="G297" s="157"/>
      <c r="H297" s="157"/>
      <c r="I297" s="157"/>
      <c r="J297" s="157"/>
      <c r="K297" s="157"/>
      <c r="L297" s="157"/>
      <c r="M297" s="157"/>
      <c r="N297" s="156"/>
      <c r="O297" s="156"/>
      <c r="P297" s="156"/>
      <c r="Q297" s="156"/>
      <c r="R297" s="157"/>
      <c r="S297" s="157"/>
      <c r="T297" s="157"/>
      <c r="U297" s="157"/>
      <c r="V297" s="157"/>
      <c r="W297" s="157"/>
      <c r="X297" s="157"/>
      <c r="Y297" s="147"/>
      <c r="Z297" s="147"/>
      <c r="AA297" s="147"/>
      <c r="AB297" s="147"/>
      <c r="AC297" s="147"/>
      <c r="AD297" s="147"/>
      <c r="AE297" s="147"/>
      <c r="AF297" s="147"/>
      <c r="AG297" s="147" t="s">
        <v>1170</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197" t="s">
        <v>1497</v>
      </c>
      <c r="D298" s="198"/>
      <c r="E298" s="199">
        <v>15.55</v>
      </c>
      <c r="F298" s="157"/>
      <c r="G298" s="157"/>
      <c r="H298" s="157"/>
      <c r="I298" s="157"/>
      <c r="J298" s="157"/>
      <c r="K298" s="157"/>
      <c r="L298" s="157"/>
      <c r="M298" s="157"/>
      <c r="N298" s="156"/>
      <c r="O298" s="156"/>
      <c r="P298" s="156"/>
      <c r="Q298" s="156"/>
      <c r="R298" s="157"/>
      <c r="S298" s="157"/>
      <c r="T298" s="157"/>
      <c r="U298" s="157"/>
      <c r="V298" s="157"/>
      <c r="W298" s="157"/>
      <c r="X298" s="157"/>
      <c r="Y298" s="147"/>
      <c r="Z298" s="147"/>
      <c r="AA298" s="147"/>
      <c r="AB298" s="147"/>
      <c r="AC298" s="147"/>
      <c r="AD298" s="147"/>
      <c r="AE298" s="147"/>
      <c r="AF298" s="147"/>
      <c r="AG298" s="147" t="s">
        <v>1170</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0.75" outlineLevel="1" x14ac:dyDescent="0.25">
      <c r="A299" s="166">
        <v>79</v>
      </c>
      <c r="B299" s="167" t="s">
        <v>1505</v>
      </c>
      <c r="C299" s="183" t="s">
        <v>1506</v>
      </c>
      <c r="D299" s="168" t="s">
        <v>337</v>
      </c>
      <c r="E299" s="169">
        <v>273.16000000000003</v>
      </c>
      <c r="F299" s="170"/>
      <c r="G299" s="171">
        <f>ROUND(E299*F299,2)</f>
        <v>0</v>
      </c>
      <c r="H299" s="170">
        <v>17.399999999999999</v>
      </c>
      <c r="I299" s="171">
        <f>ROUND(E299*H299,2)</f>
        <v>4752.9799999999996</v>
      </c>
      <c r="J299" s="170">
        <v>0</v>
      </c>
      <c r="K299" s="171">
        <f>ROUND(E299*J299,2)</f>
        <v>0</v>
      </c>
      <c r="L299" s="171">
        <v>21</v>
      </c>
      <c r="M299" s="171">
        <f>G299*(1+L299/100)</f>
        <v>0</v>
      </c>
      <c r="N299" s="169">
        <v>0</v>
      </c>
      <c r="O299" s="169">
        <f>ROUND(E299*N299,2)</f>
        <v>0</v>
      </c>
      <c r="P299" s="169">
        <v>0</v>
      </c>
      <c r="Q299" s="169">
        <f>ROUND(E299*P299,2)</f>
        <v>0</v>
      </c>
      <c r="R299" s="171" t="s">
        <v>545</v>
      </c>
      <c r="S299" s="171" t="s">
        <v>1507</v>
      </c>
      <c r="T299" s="172" t="s">
        <v>1507</v>
      </c>
      <c r="U299" s="157">
        <v>0</v>
      </c>
      <c r="V299" s="157">
        <f>ROUND(E299*U299,2)</f>
        <v>0</v>
      </c>
      <c r="W299" s="157"/>
      <c r="X299" s="157" t="s">
        <v>264</v>
      </c>
      <c r="Y299" s="147"/>
      <c r="Z299" s="147"/>
      <c r="AA299" s="147"/>
      <c r="AB299" s="147"/>
      <c r="AC299" s="147"/>
      <c r="AD299" s="147"/>
      <c r="AE299" s="147"/>
      <c r="AF299" s="147"/>
      <c r="AG299" s="147" t="s">
        <v>1192</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97" t="s">
        <v>1474</v>
      </c>
      <c r="D300" s="198"/>
      <c r="E300" s="199">
        <v>44.4</v>
      </c>
      <c r="F300" s="157"/>
      <c r="G300" s="157"/>
      <c r="H300" s="157"/>
      <c r="I300" s="157"/>
      <c r="J300" s="157"/>
      <c r="K300" s="157"/>
      <c r="L300" s="157"/>
      <c r="M300" s="157"/>
      <c r="N300" s="156"/>
      <c r="O300" s="156"/>
      <c r="P300" s="156"/>
      <c r="Q300" s="156"/>
      <c r="R300" s="157"/>
      <c r="S300" s="157"/>
      <c r="T300" s="157"/>
      <c r="U300" s="157"/>
      <c r="V300" s="157"/>
      <c r="W300" s="157"/>
      <c r="X300" s="157"/>
      <c r="Y300" s="147"/>
      <c r="Z300" s="147"/>
      <c r="AA300" s="147"/>
      <c r="AB300" s="147"/>
      <c r="AC300" s="147"/>
      <c r="AD300" s="147"/>
      <c r="AE300" s="147"/>
      <c r="AF300" s="147"/>
      <c r="AG300" s="147" t="s">
        <v>1170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197" t="s">
        <v>1475</v>
      </c>
      <c r="D301" s="198"/>
      <c r="E301" s="199">
        <v>79.400000000000006</v>
      </c>
      <c r="F301" s="157"/>
      <c r="G301" s="157"/>
      <c r="H301" s="157"/>
      <c r="I301" s="157"/>
      <c r="J301" s="157"/>
      <c r="K301" s="157"/>
      <c r="L301" s="157"/>
      <c r="M301" s="157"/>
      <c r="N301" s="156"/>
      <c r="O301" s="156"/>
      <c r="P301" s="156"/>
      <c r="Q301" s="156"/>
      <c r="R301" s="157"/>
      <c r="S301" s="157"/>
      <c r="T301" s="157"/>
      <c r="U301" s="157"/>
      <c r="V301" s="157"/>
      <c r="W301" s="157"/>
      <c r="X301" s="157"/>
      <c r="Y301" s="147"/>
      <c r="Z301" s="147"/>
      <c r="AA301" s="147"/>
      <c r="AB301" s="147"/>
      <c r="AC301" s="147"/>
      <c r="AD301" s="147"/>
      <c r="AE301" s="147"/>
      <c r="AF301" s="147"/>
      <c r="AG301" s="147" t="s">
        <v>1170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197" t="s">
        <v>1476</v>
      </c>
      <c r="D302" s="198"/>
      <c r="E302" s="199">
        <v>36.700000000000003</v>
      </c>
      <c r="F302" s="157"/>
      <c r="G302" s="157"/>
      <c r="H302" s="157"/>
      <c r="I302" s="157"/>
      <c r="J302" s="157"/>
      <c r="K302" s="157"/>
      <c r="L302" s="157"/>
      <c r="M302" s="157"/>
      <c r="N302" s="156"/>
      <c r="O302" s="156"/>
      <c r="P302" s="156"/>
      <c r="Q302" s="156"/>
      <c r="R302" s="157"/>
      <c r="S302" s="157"/>
      <c r="T302" s="157"/>
      <c r="U302" s="157"/>
      <c r="V302" s="157"/>
      <c r="W302" s="157"/>
      <c r="X302" s="157"/>
      <c r="Y302" s="147"/>
      <c r="Z302" s="147"/>
      <c r="AA302" s="147"/>
      <c r="AB302" s="147"/>
      <c r="AC302" s="147"/>
      <c r="AD302" s="147"/>
      <c r="AE302" s="147"/>
      <c r="AF302" s="147"/>
      <c r="AG302" s="147" t="s">
        <v>1170</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ht="31.1" outlineLevel="1" x14ac:dyDescent="0.25">
      <c r="A303" s="154"/>
      <c r="B303" s="155"/>
      <c r="C303" s="197" t="s">
        <v>1477</v>
      </c>
      <c r="D303" s="198"/>
      <c r="E303" s="199">
        <v>63.8</v>
      </c>
      <c r="F303" s="157"/>
      <c r="G303" s="157"/>
      <c r="H303" s="157"/>
      <c r="I303" s="157"/>
      <c r="J303" s="157"/>
      <c r="K303" s="157"/>
      <c r="L303" s="157"/>
      <c r="M303" s="157"/>
      <c r="N303" s="156"/>
      <c r="O303" s="156"/>
      <c r="P303" s="156"/>
      <c r="Q303" s="156"/>
      <c r="R303" s="157"/>
      <c r="S303" s="157"/>
      <c r="T303" s="157"/>
      <c r="U303" s="157"/>
      <c r="V303" s="157"/>
      <c r="W303" s="157"/>
      <c r="X303" s="157"/>
      <c r="Y303" s="147"/>
      <c r="Z303" s="147"/>
      <c r="AA303" s="147"/>
      <c r="AB303" s="147"/>
      <c r="AC303" s="147"/>
      <c r="AD303" s="147"/>
      <c r="AE303" s="147"/>
      <c r="AF303" s="147"/>
      <c r="AG303" s="147" t="s">
        <v>1170</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200" t="s">
        <v>1478</v>
      </c>
      <c r="D304" s="201"/>
      <c r="E304" s="202">
        <v>224.3</v>
      </c>
      <c r="F304" s="157"/>
      <c r="G304" s="157"/>
      <c r="H304" s="157"/>
      <c r="I304" s="157"/>
      <c r="J304" s="157"/>
      <c r="K304" s="157"/>
      <c r="L304" s="157"/>
      <c r="M304" s="157"/>
      <c r="N304" s="156"/>
      <c r="O304" s="156"/>
      <c r="P304" s="156"/>
      <c r="Q304" s="156"/>
      <c r="R304" s="157"/>
      <c r="S304" s="157"/>
      <c r="T304" s="157"/>
      <c r="U304" s="157"/>
      <c r="V304" s="157"/>
      <c r="W304" s="157"/>
      <c r="X304" s="157"/>
      <c r="Y304" s="147"/>
      <c r="Z304" s="147"/>
      <c r="AA304" s="147"/>
      <c r="AB304" s="147"/>
      <c r="AC304" s="147"/>
      <c r="AD304" s="147"/>
      <c r="AE304" s="147"/>
      <c r="AF304" s="147"/>
      <c r="AG304" s="147" t="s">
        <v>1170</v>
      </c>
      <c r="AH304" s="147">
        <v>1</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197" t="s">
        <v>1508</v>
      </c>
      <c r="D305" s="198"/>
      <c r="E305" s="199">
        <v>48.86</v>
      </c>
      <c r="F305" s="157"/>
      <c r="G305" s="157"/>
      <c r="H305" s="157"/>
      <c r="I305" s="157"/>
      <c r="J305" s="157"/>
      <c r="K305" s="157"/>
      <c r="L305" s="157"/>
      <c r="M305" s="157"/>
      <c r="N305" s="156"/>
      <c r="O305" s="156"/>
      <c r="P305" s="156"/>
      <c r="Q305" s="156"/>
      <c r="R305" s="157"/>
      <c r="S305" s="157"/>
      <c r="T305" s="157"/>
      <c r="U305" s="157"/>
      <c r="V305" s="157"/>
      <c r="W305" s="157"/>
      <c r="X305" s="157"/>
      <c r="Y305" s="147"/>
      <c r="Z305" s="147"/>
      <c r="AA305" s="147"/>
      <c r="AB305" s="147"/>
      <c r="AC305" s="147"/>
      <c r="AD305" s="147"/>
      <c r="AE305" s="147"/>
      <c r="AF305" s="147"/>
      <c r="AG305" s="147" t="s">
        <v>1170</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0.75" outlineLevel="1" x14ac:dyDescent="0.25">
      <c r="A306" s="166">
        <v>80</v>
      </c>
      <c r="B306" s="167" t="s">
        <v>1509</v>
      </c>
      <c r="C306" s="183" t="s">
        <v>1510</v>
      </c>
      <c r="D306" s="168" t="s">
        <v>337</v>
      </c>
      <c r="E306" s="169">
        <v>273.16000000000003</v>
      </c>
      <c r="F306" s="170"/>
      <c r="G306" s="171">
        <f>ROUND(E306*F306,2)</f>
        <v>0</v>
      </c>
      <c r="H306" s="170">
        <v>130</v>
      </c>
      <c r="I306" s="171">
        <f>ROUND(E306*H306,2)</f>
        <v>35510.800000000003</v>
      </c>
      <c r="J306" s="170">
        <v>0</v>
      </c>
      <c r="K306" s="171">
        <f>ROUND(E306*J306,2)</f>
        <v>0</v>
      </c>
      <c r="L306" s="171">
        <v>21</v>
      </c>
      <c r="M306" s="171">
        <f>G306*(1+L306/100)</f>
        <v>0</v>
      </c>
      <c r="N306" s="169">
        <v>1.0000000000000001E-5</v>
      </c>
      <c r="O306" s="169">
        <f>ROUND(E306*N306,2)</f>
        <v>0</v>
      </c>
      <c r="P306" s="169">
        <v>0</v>
      </c>
      <c r="Q306" s="169">
        <f>ROUND(E306*P306,2)</f>
        <v>0</v>
      </c>
      <c r="R306" s="171" t="s">
        <v>545</v>
      </c>
      <c r="S306" s="171" t="s">
        <v>1165</v>
      </c>
      <c r="T306" s="172" t="s">
        <v>1165</v>
      </c>
      <c r="U306" s="157">
        <v>0</v>
      </c>
      <c r="V306" s="157">
        <f>ROUND(E306*U306,2)</f>
        <v>0</v>
      </c>
      <c r="W306" s="157"/>
      <c r="X306" s="157" t="s">
        <v>264</v>
      </c>
      <c r="Y306" s="147"/>
      <c r="Z306" s="147"/>
      <c r="AA306" s="147"/>
      <c r="AB306" s="147"/>
      <c r="AC306" s="147"/>
      <c r="AD306" s="147"/>
      <c r="AE306" s="147"/>
      <c r="AF306" s="147"/>
      <c r="AG306" s="147" t="s">
        <v>1192</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c r="B307" s="155"/>
      <c r="C307" s="197" t="s">
        <v>1474</v>
      </c>
      <c r="D307" s="198"/>
      <c r="E307" s="199">
        <v>44.4</v>
      </c>
      <c r="F307" s="157"/>
      <c r="G307" s="157"/>
      <c r="H307" s="157"/>
      <c r="I307" s="157"/>
      <c r="J307" s="157"/>
      <c r="K307" s="157"/>
      <c r="L307" s="157"/>
      <c r="M307" s="157"/>
      <c r="N307" s="156"/>
      <c r="O307" s="156"/>
      <c r="P307" s="156"/>
      <c r="Q307" s="156"/>
      <c r="R307" s="157"/>
      <c r="S307" s="157"/>
      <c r="T307" s="157"/>
      <c r="U307" s="157"/>
      <c r="V307" s="157"/>
      <c r="W307" s="157"/>
      <c r="X307" s="157"/>
      <c r="Y307" s="147"/>
      <c r="Z307" s="147"/>
      <c r="AA307" s="147"/>
      <c r="AB307" s="147"/>
      <c r="AC307" s="147"/>
      <c r="AD307" s="147"/>
      <c r="AE307" s="147"/>
      <c r="AF307" s="147"/>
      <c r="AG307" s="147" t="s">
        <v>1170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197" t="s">
        <v>1475</v>
      </c>
      <c r="D308" s="198"/>
      <c r="E308" s="199">
        <v>79.400000000000006</v>
      </c>
      <c r="F308" s="157"/>
      <c r="G308" s="157"/>
      <c r="H308" s="157"/>
      <c r="I308" s="157"/>
      <c r="J308" s="157"/>
      <c r="K308" s="157"/>
      <c r="L308" s="157"/>
      <c r="M308" s="157"/>
      <c r="N308" s="156"/>
      <c r="O308" s="156"/>
      <c r="P308" s="156"/>
      <c r="Q308" s="156"/>
      <c r="R308" s="157"/>
      <c r="S308" s="157"/>
      <c r="T308" s="157"/>
      <c r="U308" s="157"/>
      <c r="V308" s="157"/>
      <c r="W308" s="157"/>
      <c r="X308" s="157"/>
      <c r="Y308" s="147"/>
      <c r="Z308" s="147"/>
      <c r="AA308" s="147"/>
      <c r="AB308" s="147"/>
      <c r="AC308" s="147"/>
      <c r="AD308" s="147"/>
      <c r="AE308" s="147"/>
      <c r="AF308" s="147"/>
      <c r="AG308" s="147" t="s">
        <v>1170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197" t="s">
        <v>1476</v>
      </c>
      <c r="D309" s="198"/>
      <c r="E309" s="199">
        <v>36.700000000000003</v>
      </c>
      <c r="F309" s="157"/>
      <c r="G309" s="157"/>
      <c r="H309" s="157"/>
      <c r="I309" s="157"/>
      <c r="J309" s="157"/>
      <c r="K309" s="157"/>
      <c r="L309" s="157"/>
      <c r="M309" s="157"/>
      <c r="N309" s="156"/>
      <c r="O309" s="156"/>
      <c r="P309" s="156"/>
      <c r="Q309" s="156"/>
      <c r="R309" s="157"/>
      <c r="S309" s="157"/>
      <c r="T309" s="157"/>
      <c r="U309" s="157"/>
      <c r="V309" s="157"/>
      <c r="W309" s="157"/>
      <c r="X309" s="157"/>
      <c r="Y309" s="147"/>
      <c r="Z309" s="147"/>
      <c r="AA309" s="147"/>
      <c r="AB309" s="147"/>
      <c r="AC309" s="147"/>
      <c r="AD309" s="147"/>
      <c r="AE309" s="147"/>
      <c r="AF309" s="147"/>
      <c r="AG309" s="147" t="s">
        <v>1170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31.1" outlineLevel="1" x14ac:dyDescent="0.25">
      <c r="A310" s="154"/>
      <c r="B310" s="155"/>
      <c r="C310" s="197" t="s">
        <v>1477</v>
      </c>
      <c r="D310" s="198"/>
      <c r="E310" s="199">
        <v>63.8</v>
      </c>
      <c r="F310" s="157"/>
      <c r="G310" s="157"/>
      <c r="H310" s="157"/>
      <c r="I310" s="157"/>
      <c r="J310" s="157"/>
      <c r="K310" s="157"/>
      <c r="L310" s="157"/>
      <c r="M310" s="157"/>
      <c r="N310" s="156"/>
      <c r="O310" s="156"/>
      <c r="P310" s="156"/>
      <c r="Q310" s="156"/>
      <c r="R310" s="157"/>
      <c r="S310" s="157"/>
      <c r="T310" s="157"/>
      <c r="U310" s="157"/>
      <c r="V310" s="157"/>
      <c r="W310" s="157"/>
      <c r="X310" s="157"/>
      <c r="Y310" s="147"/>
      <c r="Z310" s="147"/>
      <c r="AA310" s="147"/>
      <c r="AB310" s="147"/>
      <c r="AC310" s="147"/>
      <c r="AD310" s="147"/>
      <c r="AE310" s="147"/>
      <c r="AF310" s="147"/>
      <c r="AG310" s="147" t="s">
        <v>1170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200" t="s">
        <v>1478</v>
      </c>
      <c r="D311" s="201"/>
      <c r="E311" s="202">
        <v>224.3</v>
      </c>
      <c r="F311" s="157"/>
      <c r="G311" s="157"/>
      <c r="H311" s="157"/>
      <c r="I311" s="157"/>
      <c r="J311" s="157"/>
      <c r="K311" s="157"/>
      <c r="L311" s="157"/>
      <c r="M311" s="157"/>
      <c r="N311" s="156"/>
      <c r="O311" s="156"/>
      <c r="P311" s="156"/>
      <c r="Q311" s="156"/>
      <c r="R311" s="157"/>
      <c r="S311" s="157"/>
      <c r="T311" s="157"/>
      <c r="U311" s="157"/>
      <c r="V311" s="157"/>
      <c r="W311" s="157"/>
      <c r="X311" s="157"/>
      <c r="Y311" s="147"/>
      <c r="Z311" s="147"/>
      <c r="AA311" s="147"/>
      <c r="AB311" s="147"/>
      <c r="AC311" s="147"/>
      <c r="AD311" s="147"/>
      <c r="AE311" s="147"/>
      <c r="AF311" s="147"/>
      <c r="AG311" s="147" t="s">
        <v>1170</v>
      </c>
      <c r="AH311" s="147">
        <v>1</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197" t="s">
        <v>1508</v>
      </c>
      <c r="D312" s="198"/>
      <c r="E312" s="199">
        <v>48.86</v>
      </c>
      <c r="F312" s="157"/>
      <c r="G312" s="157"/>
      <c r="H312" s="157"/>
      <c r="I312" s="157"/>
      <c r="J312" s="157"/>
      <c r="K312" s="157"/>
      <c r="L312" s="157"/>
      <c r="M312" s="157"/>
      <c r="N312" s="156"/>
      <c r="O312" s="156"/>
      <c r="P312" s="156"/>
      <c r="Q312" s="156"/>
      <c r="R312" s="157"/>
      <c r="S312" s="157"/>
      <c r="T312" s="157"/>
      <c r="U312" s="157"/>
      <c r="V312" s="157"/>
      <c r="W312" s="157"/>
      <c r="X312" s="157"/>
      <c r="Y312" s="147"/>
      <c r="Z312" s="147"/>
      <c r="AA312" s="147"/>
      <c r="AB312" s="147"/>
      <c r="AC312" s="147"/>
      <c r="AD312" s="147"/>
      <c r="AE312" s="147"/>
      <c r="AF312" s="147"/>
      <c r="AG312" s="147" t="s">
        <v>1170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31.1" outlineLevel="1" x14ac:dyDescent="0.25">
      <c r="A313" s="166">
        <v>81</v>
      </c>
      <c r="B313" s="167" t="s">
        <v>1511</v>
      </c>
      <c r="C313" s="183" t="s">
        <v>1512</v>
      </c>
      <c r="D313" s="168" t="s">
        <v>581</v>
      </c>
      <c r="E313" s="169">
        <v>105.61320000000001</v>
      </c>
      <c r="F313" s="170"/>
      <c r="G313" s="171">
        <f>ROUND(E313*F313,2)</f>
        <v>0</v>
      </c>
      <c r="H313" s="170">
        <v>98.9</v>
      </c>
      <c r="I313" s="171">
        <f>ROUND(E313*H313,2)</f>
        <v>10445.15</v>
      </c>
      <c r="J313" s="170">
        <v>0</v>
      </c>
      <c r="K313" s="171">
        <f>ROUND(E313*J313,2)</f>
        <v>0</v>
      </c>
      <c r="L313" s="171">
        <v>21</v>
      </c>
      <c r="M313" s="171">
        <f>G313*(1+L313/100)</f>
        <v>0</v>
      </c>
      <c r="N313" s="169">
        <v>4.4999999999999999E-4</v>
      </c>
      <c r="O313" s="169">
        <f>ROUND(E313*N313,2)</f>
        <v>0.05</v>
      </c>
      <c r="P313" s="169">
        <v>0</v>
      </c>
      <c r="Q313" s="169">
        <f>ROUND(E313*P313,2)</f>
        <v>0</v>
      </c>
      <c r="R313" s="171" t="s">
        <v>545</v>
      </c>
      <c r="S313" s="171" t="s">
        <v>1165</v>
      </c>
      <c r="T313" s="172" t="s">
        <v>1165</v>
      </c>
      <c r="U313" s="157">
        <v>0</v>
      </c>
      <c r="V313" s="157">
        <f>ROUND(E313*U313,2)</f>
        <v>0</v>
      </c>
      <c r="W313" s="157"/>
      <c r="X313" s="157" t="s">
        <v>264</v>
      </c>
      <c r="Y313" s="147"/>
      <c r="Z313" s="147"/>
      <c r="AA313" s="147"/>
      <c r="AB313" s="147"/>
      <c r="AC313" s="147"/>
      <c r="AD313" s="147"/>
      <c r="AE313" s="147"/>
      <c r="AF313" s="147"/>
      <c r="AG313" s="147" t="s">
        <v>1192</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197" t="s">
        <v>1513</v>
      </c>
      <c r="D314" s="198"/>
      <c r="E314" s="199">
        <v>105.61320000000001</v>
      </c>
      <c r="F314" s="157"/>
      <c r="G314" s="157"/>
      <c r="H314" s="157"/>
      <c r="I314" s="157"/>
      <c r="J314" s="157"/>
      <c r="K314" s="157"/>
      <c r="L314" s="157"/>
      <c r="M314" s="157"/>
      <c r="N314" s="156"/>
      <c r="O314" s="156"/>
      <c r="P314" s="156"/>
      <c r="Q314" s="156"/>
      <c r="R314" s="157"/>
      <c r="S314" s="157"/>
      <c r="T314" s="157"/>
      <c r="U314" s="157"/>
      <c r="V314" s="157"/>
      <c r="W314" s="157"/>
      <c r="X314" s="157"/>
      <c r="Y314" s="147"/>
      <c r="Z314" s="147"/>
      <c r="AA314" s="147"/>
      <c r="AB314" s="147"/>
      <c r="AC314" s="147"/>
      <c r="AD314" s="147"/>
      <c r="AE314" s="147"/>
      <c r="AF314" s="147"/>
      <c r="AG314" s="147" t="s">
        <v>1170</v>
      </c>
      <c r="AH314" s="147">
        <v>5</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x14ac:dyDescent="0.25">
      <c r="A315" s="159" t="s">
        <v>240</v>
      </c>
      <c r="B315" s="160" t="s">
        <v>133</v>
      </c>
      <c r="C315" s="181" t="s">
        <v>134</v>
      </c>
      <c r="D315" s="161"/>
      <c r="E315" s="162"/>
      <c r="F315" s="163"/>
      <c r="G315" s="163">
        <f>SUMIF(AG316:AG327,"&lt;&gt;NOR",G316:G327)</f>
        <v>0</v>
      </c>
      <c r="H315" s="163"/>
      <c r="I315" s="163">
        <f>SUM(I316:I327)</f>
        <v>205093.38999999998</v>
      </c>
      <c r="J315" s="163"/>
      <c r="K315" s="163">
        <f>SUM(K316:K327)</f>
        <v>46591.71</v>
      </c>
      <c r="L315" s="163"/>
      <c r="M315" s="163">
        <f>SUM(M316:M327)</f>
        <v>0</v>
      </c>
      <c r="N315" s="162"/>
      <c r="O315" s="162">
        <f>SUM(O316:O327)</f>
        <v>92.63</v>
      </c>
      <c r="P315" s="162"/>
      <c r="Q315" s="162">
        <f>SUM(Q316:Q327)</f>
        <v>0</v>
      </c>
      <c r="R315" s="163"/>
      <c r="S315" s="163"/>
      <c r="T315" s="164"/>
      <c r="U315" s="158"/>
      <c r="V315" s="158">
        <f>SUM(V316:V327)</f>
        <v>101.12</v>
      </c>
      <c r="W315" s="158"/>
      <c r="X315" s="158"/>
      <c r="AG315" t="s">
        <v>241</v>
      </c>
    </row>
    <row r="316" spans="1:60" outlineLevel="1" x14ac:dyDescent="0.25">
      <c r="A316" s="166">
        <v>82</v>
      </c>
      <c r="B316" s="167" t="s">
        <v>1514</v>
      </c>
      <c r="C316" s="183" t="s">
        <v>1515</v>
      </c>
      <c r="D316" s="168" t="s">
        <v>896</v>
      </c>
      <c r="E316" s="169">
        <v>0.60907</v>
      </c>
      <c r="F316" s="170"/>
      <c r="G316" s="171">
        <f>ROUND(E316*F316,2)</f>
        <v>0</v>
      </c>
      <c r="H316" s="170">
        <v>2370.0700000000002</v>
      </c>
      <c r="I316" s="171">
        <f>ROUND(E316*H316,2)</f>
        <v>1443.54</v>
      </c>
      <c r="J316" s="170">
        <v>1104.93</v>
      </c>
      <c r="K316" s="171">
        <f>ROUND(E316*J316,2)</f>
        <v>672.98</v>
      </c>
      <c r="L316" s="171">
        <v>21</v>
      </c>
      <c r="M316" s="171">
        <f>G316*(1+L316/100)</f>
        <v>0</v>
      </c>
      <c r="N316" s="169">
        <v>2.5249999999999999</v>
      </c>
      <c r="O316" s="169">
        <f>ROUND(E316*N316,2)</f>
        <v>1.54</v>
      </c>
      <c r="P316" s="169">
        <v>0</v>
      </c>
      <c r="Q316" s="169">
        <f>ROUND(E316*P316,2)</f>
        <v>0</v>
      </c>
      <c r="R316" s="171" t="s">
        <v>1196</v>
      </c>
      <c r="S316" s="171" t="s">
        <v>1165</v>
      </c>
      <c r="T316" s="172" t="s">
        <v>1165</v>
      </c>
      <c r="U316" s="157">
        <v>2.58</v>
      </c>
      <c r="V316" s="157">
        <f>ROUND(E316*U316,2)</f>
        <v>1.57</v>
      </c>
      <c r="W316" s="157"/>
      <c r="X316" s="157" t="s">
        <v>247</v>
      </c>
      <c r="Y316" s="147"/>
      <c r="Z316" s="147"/>
      <c r="AA316" s="147"/>
      <c r="AB316" s="147"/>
      <c r="AC316" s="147"/>
      <c r="AD316" s="147"/>
      <c r="AE316" s="147"/>
      <c r="AF316" s="147"/>
      <c r="AG316" s="147" t="s">
        <v>1166</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337" t="s">
        <v>1516</v>
      </c>
      <c r="D317" s="339"/>
      <c r="E317" s="339"/>
      <c r="F317" s="339"/>
      <c r="G317" s="339"/>
      <c r="H317" s="157"/>
      <c r="I317" s="157"/>
      <c r="J317" s="157"/>
      <c r="K317" s="157"/>
      <c r="L317" s="157"/>
      <c r="M317" s="157"/>
      <c r="N317" s="156"/>
      <c r="O317" s="156"/>
      <c r="P317" s="156"/>
      <c r="Q317" s="156"/>
      <c r="R317" s="157"/>
      <c r="S317" s="157"/>
      <c r="T317" s="157"/>
      <c r="U317" s="157"/>
      <c r="V317" s="157"/>
      <c r="W317" s="157"/>
      <c r="X317" s="157"/>
      <c r="Y317" s="147"/>
      <c r="Z317" s="147"/>
      <c r="AA317" s="147"/>
      <c r="AB317" s="147"/>
      <c r="AC317" s="147"/>
      <c r="AD317" s="147"/>
      <c r="AE317" s="147"/>
      <c r="AF317" s="147"/>
      <c r="AG317" s="147" t="s">
        <v>1168</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197" t="s">
        <v>1517</v>
      </c>
      <c r="D318" s="198"/>
      <c r="E318" s="199"/>
      <c r="F318" s="157"/>
      <c r="G318" s="157"/>
      <c r="H318" s="157"/>
      <c r="I318" s="157"/>
      <c r="J318" s="157"/>
      <c r="K318" s="157"/>
      <c r="L318" s="157"/>
      <c r="M318" s="157"/>
      <c r="N318" s="156"/>
      <c r="O318" s="156"/>
      <c r="P318" s="156"/>
      <c r="Q318" s="156"/>
      <c r="R318" s="157"/>
      <c r="S318" s="157"/>
      <c r="T318" s="157"/>
      <c r="U318" s="157"/>
      <c r="V318" s="157"/>
      <c r="W318" s="157"/>
      <c r="X318" s="157"/>
      <c r="Y318" s="147"/>
      <c r="Z318" s="147"/>
      <c r="AA318" s="147"/>
      <c r="AB318" s="147"/>
      <c r="AC318" s="147"/>
      <c r="AD318" s="147"/>
      <c r="AE318" s="147"/>
      <c r="AF318" s="147"/>
      <c r="AG318" s="147" t="s">
        <v>1170</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197" t="s">
        <v>1518</v>
      </c>
      <c r="D319" s="198"/>
      <c r="E319" s="199">
        <v>0.60907</v>
      </c>
      <c r="F319" s="157"/>
      <c r="G319" s="157"/>
      <c r="H319" s="157"/>
      <c r="I319" s="157"/>
      <c r="J319" s="157"/>
      <c r="K319" s="157"/>
      <c r="L319" s="157"/>
      <c r="M319" s="157"/>
      <c r="N319" s="156"/>
      <c r="O319" s="156"/>
      <c r="P319" s="156"/>
      <c r="Q319" s="156"/>
      <c r="R319" s="157"/>
      <c r="S319" s="157"/>
      <c r="T319" s="157"/>
      <c r="U319" s="157"/>
      <c r="V319" s="157"/>
      <c r="W319" s="157"/>
      <c r="X319" s="157"/>
      <c r="Y319" s="147"/>
      <c r="Z319" s="147"/>
      <c r="AA319" s="147"/>
      <c r="AB319" s="147"/>
      <c r="AC319" s="147"/>
      <c r="AD319" s="147"/>
      <c r="AE319" s="147"/>
      <c r="AF319" s="147"/>
      <c r="AG319" s="147" t="s">
        <v>1170</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31.1" outlineLevel="1" x14ac:dyDescent="0.25">
      <c r="A320" s="166">
        <v>83</v>
      </c>
      <c r="B320" s="167" t="s">
        <v>1519</v>
      </c>
      <c r="C320" s="183" t="s">
        <v>1520</v>
      </c>
      <c r="D320" s="168" t="s">
        <v>581</v>
      </c>
      <c r="E320" s="169">
        <v>8.65</v>
      </c>
      <c r="F320" s="170"/>
      <c r="G320" s="171">
        <f>ROUND(E320*F320,2)</f>
        <v>0</v>
      </c>
      <c r="H320" s="170">
        <v>44.8</v>
      </c>
      <c r="I320" s="171">
        <f>ROUND(E320*H320,2)</f>
        <v>387.52</v>
      </c>
      <c r="J320" s="170">
        <v>42.7</v>
      </c>
      <c r="K320" s="171">
        <f>ROUND(E320*J320,2)</f>
        <v>369.36</v>
      </c>
      <c r="L320" s="171">
        <v>21</v>
      </c>
      <c r="M320" s="171">
        <f>G320*(1+L320/100)</f>
        <v>0</v>
      </c>
      <c r="N320" s="169">
        <v>2.5999999999999998E-4</v>
      </c>
      <c r="O320" s="169">
        <f>ROUND(E320*N320,2)</f>
        <v>0</v>
      </c>
      <c r="P320" s="169">
        <v>0</v>
      </c>
      <c r="Q320" s="169">
        <f>ROUND(E320*P320,2)</f>
        <v>0</v>
      </c>
      <c r="R320" s="171" t="s">
        <v>1196</v>
      </c>
      <c r="S320" s="171" t="s">
        <v>1165</v>
      </c>
      <c r="T320" s="172" t="s">
        <v>1165</v>
      </c>
      <c r="U320" s="157">
        <v>0.09</v>
      </c>
      <c r="V320" s="157">
        <f>ROUND(E320*U320,2)</f>
        <v>0.78</v>
      </c>
      <c r="W320" s="157"/>
      <c r="X320" s="157" t="s">
        <v>247</v>
      </c>
      <c r="Y320" s="147"/>
      <c r="Z320" s="147"/>
      <c r="AA320" s="147"/>
      <c r="AB320" s="147"/>
      <c r="AC320" s="147"/>
      <c r="AD320" s="147"/>
      <c r="AE320" s="147"/>
      <c r="AF320" s="147"/>
      <c r="AG320" s="147" t="s">
        <v>1166</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337" t="s">
        <v>1521</v>
      </c>
      <c r="D321" s="339"/>
      <c r="E321" s="339"/>
      <c r="F321" s="339"/>
      <c r="G321" s="339"/>
      <c r="H321" s="157"/>
      <c r="I321" s="157"/>
      <c r="J321" s="157"/>
      <c r="K321" s="157"/>
      <c r="L321" s="157"/>
      <c r="M321" s="157"/>
      <c r="N321" s="156"/>
      <c r="O321" s="156"/>
      <c r="P321" s="156"/>
      <c r="Q321" s="156"/>
      <c r="R321" s="157"/>
      <c r="S321" s="157"/>
      <c r="T321" s="157"/>
      <c r="U321" s="157"/>
      <c r="V321" s="157"/>
      <c r="W321" s="157"/>
      <c r="X321" s="157"/>
      <c r="Y321" s="147"/>
      <c r="Z321" s="147"/>
      <c r="AA321" s="147"/>
      <c r="AB321" s="147"/>
      <c r="AC321" s="147"/>
      <c r="AD321" s="147"/>
      <c r="AE321" s="147"/>
      <c r="AF321" s="147"/>
      <c r="AG321" s="147" t="s">
        <v>1168</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197" t="s">
        <v>1522</v>
      </c>
      <c r="D322" s="198"/>
      <c r="E322" s="199">
        <v>8.65</v>
      </c>
      <c r="F322" s="157"/>
      <c r="G322" s="157"/>
      <c r="H322" s="157"/>
      <c r="I322" s="157"/>
      <c r="J322" s="157"/>
      <c r="K322" s="157"/>
      <c r="L322" s="157"/>
      <c r="M322" s="157"/>
      <c r="N322" s="156"/>
      <c r="O322" s="156"/>
      <c r="P322" s="156"/>
      <c r="Q322" s="156"/>
      <c r="R322" s="157"/>
      <c r="S322" s="157"/>
      <c r="T322" s="157"/>
      <c r="U322" s="157"/>
      <c r="V322" s="157"/>
      <c r="W322" s="157"/>
      <c r="X322" s="157"/>
      <c r="Y322" s="147"/>
      <c r="Z322" s="147"/>
      <c r="AA322" s="147"/>
      <c r="AB322" s="147"/>
      <c r="AC322" s="147"/>
      <c r="AD322" s="147"/>
      <c r="AE322" s="147"/>
      <c r="AF322" s="147"/>
      <c r="AG322" s="147" t="s">
        <v>1170</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ht="20.75" outlineLevel="1" x14ac:dyDescent="0.25">
      <c r="A323" s="166">
        <v>84</v>
      </c>
      <c r="B323" s="167" t="s">
        <v>1523</v>
      </c>
      <c r="C323" s="183" t="s">
        <v>1524</v>
      </c>
      <c r="D323" s="168" t="s">
        <v>581</v>
      </c>
      <c r="E323" s="169">
        <v>8.65</v>
      </c>
      <c r="F323" s="170"/>
      <c r="G323" s="171">
        <f>ROUND(E323*F323,2)</f>
        <v>0</v>
      </c>
      <c r="H323" s="170">
        <v>292.11</v>
      </c>
      <c r="I323" s="171">
        <f>ROUND(E323*H323,2)</f>
        <v>2526.75</v>
      </c>
      <c r="J323" s="170">
        <v>182.39</v>
      </c>
      <c r="K323" s="171">
        <f>ROUND(E323*J323,2)</f>
        <v>1577.67</v>
      </c>
      <c r="L323" s="171">
        <v>21</v>
      </c>
      <c r="M323" s="171">
        <f>G323*(1+L323/100)</f>
        <v>0</v>
      </c>
      <c r="N323" s="169">
        <v>1.7149999999999999E-2</v>
      </c>
      <c r="O323" s="169">
        <f>ROUND(E323*N323,2)</f>
        <v>0.15</v>
      </c>
      <c r="P323" s="169">
        <v>0</v>
      </c>
      <c r="Q323" s="169">
        <f>ROUND(E323*P323,2)</f>
        <v>0</v>
      </c>
      <c r="R323" s="171" t="s">
        <v>1196</v>
      </c>
      <c r="S323" s="171" t="s">
        <v>1165</v>
      </c>
      <c r="T323" s="172" t="s">
        <v>1165</v>
      </c>
      <c r="U323" s="157">
        <v>0.372</v>
      </c>
      <c r="V323" s="157">
        <f>ROUND(E323*U323,2)</f>
        <v>3.22</v>
      </c>
      <c r="W323" s="157"/>
      <c r="X323" s="157" t="s">
        <v>247</v>
      </c>
      <c r="Y323" s="147"/>
      <c r="Z323" s="147"/>
      <c r="AA323" s="147"/>
      <c r="AB323" s="147"/>
      <c r="AC323" s="147"/>
      <c r="AD323" s="147"/>
      <c r="AE323" s="147"/>
      <c r="AF323" s="147"/>
      <c r="AG323" s="147" t="s">
        <v>1166</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337" t="s">
        <v>1521</v>
      </c>
      <c r="D324" s="339"/>
      <c r="E324" s="339"/>
      <c r="F324" s="339"/>
      <c r="G324" s="339"/>
      <c r="H324" s="157"/>
      <c r="I324" s="157"/>
      <c r="J324" s="157"/>
      <c r="K324" s="157"/>
      <c r="L324" s="157"/>
      <c r="M324" s="157"/>
      <c r="N324" s="156"/>
      <c r="O324" s="156"/>
      <c r="P324" s="156"/>
      <c r="Q324" s="156"/>
      <c r="R324" s="157"/>
      <c r="S324" s="157"/>
      <c r="T324" s="157"/>
      <c r="U324" s="157"/>
      <c r="V324" s="157"/>
      <c r="W324" s="157"/>
      <c r="X324" s="157"/>
      <c r="Y324" s="147"/>
      <c r="Z324" s="147"/>
      <c r="AA324" s="147"/>
      <c r="AB324" s="147"/>
      <c r="AC324" s="147"/>
      <c r="AD324" s="147"/>
      <c r="AE324" s="147"/>
      <c r="AF324" s="147"/>
      <c r="AG324" s="147" t="s">
        <v>1168</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54"/>
      <c r="B325" s="155"/>
      <c r="C325" s="197" t="s">
        <v>1525</v>
      </c>
      <c r="D325" s="198"/>
      <c r="E325" s="199">
        <v>8.65</v>
      </c>
      <c r="F325" s="157"/>
      <c r="G325" s="157"/>
      <c r="H325" s="157"/>
      <c r="I325" s="157"/>
      <c r="J325" s="157"/>
      <c r="K325" s="157"/>
      <c r="L325" s="157"/>
      <c r="M325" s="157"/>
      <c r="N325" s="156"/>
      <c r="O325" s="156"/>
      <c r="P325" s="156"/>
      <c r="Q325" s="156"/>
      <c r="R325" s="157"/>
      <c r="S325" s="157"/>
      <c r="T325" s="157"/>
      <c r="U325" s="157"/>
      <c r="V325" s="157"/>
      <c r="W325" s="157"/>
      <c r="X325" s="157"/>
      <c r="Y325" s="147"/>
      <c r="Z325" s="147"/>
      <c r="AA325" s="147"/>
      <c r="AB325" s="147"/>
      <c r="AC325" s="147"/>
      <c r="AD325" s="147"/>
      <c r="AE325" s="147"/>
      <c r="AF325" s="147"/>
      <c r="AG325" s="147" t="s">
        <v>1170</v>
      </c>
      <c r="AH325" s="147">
        <v>5</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0.75" outlineLevel="1" x14ac:dyDescent="0.25">
      <c r="A326" s="166">
        <v>85</v>
      </c>
      <c r="B326" s="167" t="s">
        <v>1526</v>
      </c>
      <c r="C326" s="183" t="s">
        <v>1527</v>
      </c>
      <c r="D326" s="168" t="s">
        <v>581</v>
      </c>
      <c r="E326" s="169">
        <v>687.38</v>
      </c>
      <c r="F326" s="170"/>
      <c r="G326" s="171">
        <f>ROUND(E326*F326,2)</f>
        <v>0</v>
      </c>
      <c r="H326" s="170">
        <v>292.02999999999997</v>
      </c>
      <c r="I326" s="171">
        <f>ROUND(E326*H326,2)</f>
        <v>200735.58</v>
      </c>
      <c r="J326" s="170">
        <v>63.97</v>
      </c>
      <c r="K326" s="171">
        <f>ROUND(E326*J326,2)</f>
        <v>43971.7</v>
      </c>
      <c r="L326" s="171">
        <v>21</v>
      </c>
      <c r="M326" s="171">
        <f>G326*(1+L326/100)</f>
        <v>0</v>
      </c>
      <c r="N326" s="169">
        <v>0.1323</v>
      </c>
      <c r="O326" s="169">
        <f>ROUND(E326*N326,2)</f>
        <v>90.94</v>
      </c>
      <c r="P326" s="169">
        <v>0</v>
      </c>
      <c r="Q326" s="169">
        <f>ROUND(E326*P326,2)</f>
        <v>0</v>
      </c>
      <c r="R326" s="171"/>
      <c r="S326" s="171" t="s">
        <v>245</v>
      </c>
      <c r="T326" s="172" t="s">
        <v>246</v>
      </c>
      <c r="U326" s="157">
        <v>0.13900000000000001</v>
      </c>
      <c r="V326" s="157">
        <f>ROUND(E326*U326,2)</f>
        <v>95.55</v>
      </c>
      <c r="W326" s="157"/>
      <c r="X326" s="157" t="s">
        <v>247</v>
      </c>
      <c r="Y326" s="147"/>
      <c r="Z326" s="147"/>
      <c r="AA326" s="147"/>
      <c r="AB326" s="147"/>
      <c r="AC326" s="147"/>
      <c r="AD326" s="147"/>
      <c r="AE326" s="147"/>
      <c r="AF326" s="147"/>
      <c r="AG326" s="147" t="s">
        <v>1166</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197" t="s">
        <v>1528</v>
      </c>
      <c r="D327" s="198"/>
      <c r="E327" s="199">
        <v>687.38</v>
      </c>
      <c r="F327" s="157"/>
      <c r="G327" s="157"/>
      <c r="H327" s="157"/>
      <c r="I327" s="157"/>
      <c r="J327" s="157"/>
      <c r="K327" s="157"/>
      <c r="L327" s="157"/>
      <c r="M327" s="157"/>
      <c r="N327" s="156"/>
      <c r="O327" s="156"/>
      <c r="P327" s="156"/>
      <c r="Q327" s="156"/>
      <c r="R327" s="157"/>
      <c r="S327" s="157"/>
      <c r="T327" s="157"/>
      <c r="U327" s="157"/>
      <c r="V327" s="157"/>
      <c r="W327" s="157"/>
      <c r="X327" s="157"/>
      <c r="Y327" s="147"/>
      <c r="Z327" s="147"/>
      <c r="AA327" s="147"/>
      <c r="AB327" s="147"/>
      <c r="AC327" s="147"/>
      <c r="AD327" s="147"/>
      <c r="AE327" s="147"/>
      <c r="AF327" s="147"/>
      <c r="AG327" s="147" t="s">
        <v>1170</v>
      </c>
      <c r="AH327" s="147">
        <v>5</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5">
      <c r="A328" s="159" t="s">
        <v>240</v>
      </c>
      <c r="B328" s="160" t="s">
        <v>135</v>
      </c>
      <c r="C328" s="181" t="s">
        <v>136</v>
      </c>
      <c r="D328" s="161"/>
      <c r="E328" s="162"/>
      <c r="F328" s="163"/>
      <c r="G328" s="163">
        <f>SUMIF(AG329:AG331,"&lt;&gt;NOR",G329:G331)</f>
        <v>0</v>
      </c>
      <c r="H328" s="163"/>
      <c r="I328" s="163">
        <f>SUM(I329:I331)</f>
        <v>26286.05</v>
      </c>
      <c r="J328" s="163"/>
      <c r="K328" s="163">
        <f>SUM(K329:K331)</f>
        <v>13517.95</v>
      </c>
      <c r="L328" s="163"/>
      <c r="M328" s="163">
        <f>SUM(M329:M331)</f>
        <v>0</v>
      </c>
      <c r="N328" s="162"/>
      <c r="O328" s="162">
        <f>SUM(O329:O331)</f>
        <v>0.56000000000000005</v>
      </c>
      <c r="P328" s="162"/>
      <c r="Q328" s="162">
        <f>SUM(Q329:Q331)</f>
        <v>0</v>
      </c>
      <c r="R328" s="163"/>
      <c r="S328" s="163"/>
      <c r="T328" s="164"/>
      <c r="U328" s="158"/>
      <c r="V328" s="158">
        <f>SUM(V329:V331)</f>
        <v>27.29</v>
      </c>
      <c r="W328" s="158"/>
      <c r="X328" s="158"/>
      <c r="AG328" t="s">
        <v>241</v>
      </c>
    </row>
    <row r="329" spans="1:60" ht="20.75" outlineLevel="1" x14ac:dyDescent="0.25">
      <c r="A329" s="166">
        <v>86</v>
      </c>
      <c r="B329" s="167" t="s">
        <v>1529</v>
      </c>
      <c r="C329" s="183" t="s">
        <v>1530</v>
      </c>
      <c r="D329" s="168" t="s">
        <v>337</v>
      </c>
      <c r="E329" s="169">
        <v>64.2</v>
      </c>
      <c r="F329" s="170"/>
      <c r="G329" s="171">
        <f>ROUND(E329*F329,2)</f>
        <v>0</v>
      </c>
      <c r="H329" s="170">
        <v>409.44</v>
      </c>
      <c r="I329" s="171">
        <f>ROUND(E329*H329,2)</f>
        <v>26286.05</v>
      </c>
      <c r="J329" s="170">
        <v>210.56</v>
      </c>
      <c r="K329" s="171">
        <f>ROUND(E329*J329,2)</f>
        <v>13517.95</v>
      </c>
      <c r="L329" s="171">
        <v>21</v>
      </c>
      <c r="M329" s="171">
        <f>G329*(1+L329/100)</f>
        <v>0</v>
      </c>
      <c r="N329" s="169">
        <v>8.7600000000000004E-3</v>
      </c>
      <c r="O329" s="169">
        <f>ROUND(E329*N329,2)</f>
        <v>0.56000000000000005</v>
      </c>
      <c r="P329" s="169">
        <v>0</v>
      </c>
      <c r="Q329" s="169">
        <f>ROUND(E329*P329,2)</f>
        <v>0</v>
      </c>
      <c r="R329" s="171" t="s">
        <v>1196</v>
      </c>
      <c r="S329" s="171" t="s">
        <v>1165</v>
      </c>
      <c r="T329" s="172" t="s">
        <v>1165</v>
      </c>
      <c r="U329" s="157">
        <v>0.42499999999999999</v>
      </c>
      <c r="V329" s="157">
        <f>ROUND(E329*U329,2)</f>
        <v>27.29</v>
      </c>
      <c r="W329" s="157"/>
      <c r="X329" s="157" t="s">
        <v>247</v>
      </c>
      <c r="Y329" s="147"/>
      <c r="Z329" s="147"/>
      <c r="AA329" s="147"/>
      <c r="AB329" s="147"/>
      <c r="AC329" s="147"/>
      <c r="AD329" s="147"/>
      <c r="AE329" s="147"/>
      <c r="AF329" s="147"/>
      <c r="AG329" s="147" t="s">
        <v>1166</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ht="21.35" outlineLevel="1" x14ac:dyDescent="0.25">
      <c r="A330" s="154"/>
      <c r="B330" s="155"/>
      <c r="C330" s="337" t="s">
        <v>1531</v>
      </c>
      <c r="D330" s="339"/>
      <c r="E330" s="339"/>
      <c r="F330" s="339"/>
      <c r="G330" s="339"/>
      <c r="H330" s="157"/>
      <c r="I330" s="157"/>
      <c r="J330" s="157"/>
      <c r="K330" s="157"/>
      <c r="L330" s="157"/>
      <c r="M330" s="157"/>
      <c r="N330" s="156"/>
      <c r="O330" s="156"/>
      <c r="P330" s="156"/>
      <c r="Q330" s="156"/>
      <c r="R330" s="157"/>
      <c r="S330" s="157"/>
      <c r="T330" s="157"/>
      <c r="U330" s="157"/>
      <c r="V330" s="157"/>
      <c r="W330" s="157"/>
      <c r="X330" s="157"/>
      <c r="Y330" s="147"/>
      <c r="Z330" s="147"/>
      <c r="AA330" s="147"/>
      <c r="AB330" s="147"/>
      <c r="AC330" s="147"/>
      <c r="AD330" s="147"/>
      <c r="AE330" s="147"/>
      <c r="AF330" s="147"/>
      <c r="AG330" s="147" t="s">
        <v>1168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80" t="str">
        <f>C330</f>
        <v>a poloplastických hmot na montážní pěnu, zapravení omítky pod parapetem, těsnění spáry mezi parapetem a rámem okna, dodávka silikonu.</v>
      </c>
      <c r="BB330" s="147"/>
      <c r="BC330" s="147"/>
      <c r="BD330" s="147"/>
      <c r="BE330" s="147"/>
      <c r="BF330" s="147"/>
      <c r="BG330" s="147"/>
      <c r="BH330" s="147"/>
    </row>
    <row r="331" spans="1:60" outlineLevel="1" x14ac:dyDescent="0.25">
      <c r="A331" s="154"/>
      <c r="B331" s="155"/>
      <c r="C331" s="197" t="s">
        <v>1532</v>
      </c>
      <c r="D331" s="198"/>
      <c r="E331" s="199">
        <v>64.2</v>
      </c>
      <c r="F331" s="157"/>
      <c r="G331" s="157"/>
      <c r="H331" s="157"/>
      <c r="I331" s="157"/>
      <c r="J331" s="157"/>
      <c r="K331" s="157"/>
      <c r="L331" s="157"/>
      <c r="M331" s="157"/>
      <c r="N331" s="156"/>
      <c r="O331" s="156"/>
      <c r="P331" s="156"/>
      <c r="Q331" s="156"/>
      <c r="R331" s="157"/>
      <c r="S331" s="157"/>
      <c r="T331" s="157"/>
      <c r="U331" s="157"/>
      <c r="V331" s="157"/>
      <c r="W331" s="157"/>
      <c r="X331" s="157"/>
      <c r="Y331" s="147"/>
      <c r="Z331" s="147"/>
      <c r="AA331" s="147"/>
      <c r="AB331" s="147"/>
      <c r="AC331" s="147"/>
      <c r="AD331" s="147"/>
      <c r="AE331" s="147"/>
      <c r="AF331" s="147"/>
      <c r="AG331" s="147" t="s">
        <v>1170</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x14ac:dyDescent="0.25">
      <c r="A332" s="159" t="s">
        <v>240</v>
      </c>
      <c r="B332" s="160" t="s">
        <v>137</v>
      </c>
      <c r="C332" s="181" t="s">
        <v>138</v>
      </c>
      <c r="D332" s="161"/>
      <c r="E332" s="162"/>
      <c r="F332" s="163"/>
      <c r="G332" s="163">
        <f>SUMIF(AG333:AG336,"&lt;&gt;NOR",G333:G336)</f>
        <v>0</v>
      </c>
      <c r="H332" s="163"/>
      <c r="I332" s="163">
        <f>SUM(I333:I336)</f>
        <v>1993.3</v>
      </c>
      <c r="J332" s="163"/>
      <c r="K332" s="163">
        <f>SUM(K333:K336)</f>
        <v>698.28</v>
      </c>
      <c r="L332" s="163"/>
      <c r="M332" s="163">
        <f>SUM(M333:M336)</f>
        <v>0</v>
      </c>
      <c r="N332" s="162"/>
      <c r="O332" s="162">
        <f>SUM(O333:O336)</f>
        <v>0.01</v>
      </c>
      <c r="P332" s="162"/>
      <c r="Q332" s="162">
        <f>SUM(Q333:Q336)</f>
        <v>0</v>
      </c>
      <c r="R332" s="163"/>
      <c r="S332" s="163"/>
      <c r="T332" s="164"/>
      <c r="U332" s="158"/>
      <c r="V332" s="158">
        <f>SUM(V333:V336)</f>
        <v>1.39</v>
      </c>
      <c r="W332" s="158"/>
      <c r="X332" s="158"/>
      <c r="AG332" t="s">
        <v>241</v>
      </c>
    </row>
    <row r="333" spans="1:60" outlineLevel="1" x14ac:dyDescent="0.25">
      <c r="A333" s="166">
        <v>87</v>
      </c>
      <c r="B333" s="167" t="s">
        <v>1533</v>
      </c>
      <c r="C333" s="183" t="s">
        <v>1534</v>
      </c>
      <c r="D333" s="168" t="s">
        <v>337</v>
      </c>
      <c r="E333" s="169">
        <v>13.91</v>
      </c>
      <c r="F333" s="170"/>
      <c r="G333" s="171">
        <f>ROUND(E333*F333,2)</f>
        <v>0</v>
      </c>
      <c r="H333" s="170">
        <v>143.30000000000001</v>
      </c>
      <c r="I333" s="171">
        <f>ROUND(E333*H333,2)</f>
        <v>1993.3</v>
      </c>
      <c r="J333" s="170">
        <v>50.2</v>
      </c>
      <c r="K333" s="171">
        <f>ROUND(E333*J333,2)</f>
        <v>698.28</v>
      </c>
      <c r="L333" s="171">
        <v>21</v>
      </c>
      <c r="M333" s="171">
        <f>G333*(1+L333/100)</f>
        <v>0</v>
      </c>
      <c r="N333" s="169">
        <v>8.4000000000000003E-4</v>
      </c>
      <c r="O333" s="169">
        <f>ROUND(E333*N333,2)</f>
        <v>0.01</v>
      </c>
      <c r="P333" s="169">
        <v>0</v>
      </c>
      <c r="Q333" s="169">
        <f>ROUND(E333*P333,2)</f>
        <v>0</v>
      </c>
      <c r="R333" s="171" t="s">
        <v>1535</v>
      </c>
      <c r="S333" s="171" t="s">
        <v>1165</v>
      </c>
      <c r="T333" s="172" t="s">
        <v>1165</v>
      </c>
      <c r="U333" s="157">
        <v>0.1</v>
      </c>
      <c r="V333" s="157">
        <f>ROUND(E333*U333,2)</f>
        <v>1.39</v>
      </c>
      <c r="W333" s="157"/>
      <c r="X333" s="157" t="s">
        <v>247</v>
      </c>
      <c r="Y333" s="147"/>
      <c r="Z333" s="147"/>
      <c r="AA333" s="147"/>
      <c r="AB333" s="147"/>
      <c r="AC333" s="147"/>
      <c r="AD333" s="147"/>
      <c r="AE333" s="147"/>
      <c r="AF333" s="147"/>
      <c r="AG333" s="147" t="s">
        <v>1166</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197" t="s">
        <v>1536</v>
      </c>
      <c r="D334" s="198"/>
      <c r="E334" s="199"/>
      <c r="F334" s="157"/>
      <c r="G334" s="157"/>
      <c r="H334" s="157"/>
      <c r="I334" s="157"/>
      <c r="J334" s="157"/>
      <c r="K334" s="157"/>
      <c r="L334" s="157"/>
      <c r="M334" s="157"/>
      <c r="N334" s="156"/>
      <c r="O334" s="156"/>
      <c r="P334" s="156"/>
      <c r="Q334" s="156"/>
      <c r="R334" s="157"/>
      <c r="S334" s="157"/>
      <c r="T334" s="157"/>
      <c r="U334" s="157"/>
      <c r="V334" s="157"/>
      <c r="W334" s="157"/>
      <c r="X334" s="157"/>
      <c r="Y334" s="147"/>
      <c r="Z334" s="147"/>
      <c r="AA334" s="147"/>
      <c r="AB334" s="147"/>
      <c r="AC334" s="147"/>
      <c r="AD334" s="147"/>
      <c r="AE334" s="147"/>
      <c r="AF334" s="147"/>
      <c r="AG334" s="147" t="s">
        <v>1170</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54"/>
      <c r="B335" s="155"/>
      <c r="C335" s="197" t="s">
        <v>1537</v>
      </c>
      <c r="D335" s="198"/>
      <c r="E335" s="199">
        <v>8.7100000000000009</v>
      </c>
      <c r="F335" s="157"/>
      <c r="G335" s="157"/>
      <c r="H335" s="157"/>
      <c r="I335" s="157"/>
      <c r="J335" s="157"/>
      <c r="K335" s="157"/>
      <c r="L335" s="157"/>
      <c r="M335" s="157"/>
      <c r="N335" s="156"/>
      <c r="O335" s="156"/>
      <c r="P335" s="156"/>
      <c r="Q335" s="156"/>
      <c r="R335" s="157"/>
      <c r="S335" s="157"/>
      <c r="T335" s="157"/>
      <c r="U335" s="157"/>
      <c r="V335" s="157"/>
      <c r="W335" s="157"/>
      <c r="X335" s="157"/>
      <c r="Y335" s="147"/>
      <c r="Z335" s="147"/>
      <c r="AA335" s="147"/>
      <c r="AB335" s="147"/>
      <c r="AC335" s="147"/>
      <c r="AD335" s="147"/>
      <c r="AE335" s="147"/>
      <c r="AF335" s="147"/>
      <c r="AG335" s="147" t="s">
        <v>1170</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197" t="s">
        <v>1538</v>
      </c>
      <c r="D336" s="198"/>
      <c r="E336" s="199">
        <v>5.2</v>
      </c>
      <c r="F336" s="157"/>
      <c r="G336" s="157"/>
      <c r="H336" s="157"/>
      <c r="I336" s="157"/>
      <c r="J336" s="157"/>
      <c r="K336" s="157"/>
      <c r="L336" s="157"/>
      <c r="M336" s="157"/>
      <c r="N336" s="156"/>
      <c r="O336" s="156"/>
      <c r="P336" s="156"/>
      <c r="Q336" s="156"/>
      <c r="R336" s="157"/>
      <c r="S336" s="157"/>
      <c r="T336" s="157"/>
      <c r="U336" s="157"/>
      <c r="V336" s="157"/>
      <c r="W336" s="157"/>
      <c r="X336" s="157"/>
      <c r="Y336" s="147"/>
      <c r="Z336" s="147"/>
      <c r="AA336" s="147"/>
      <c r="AB336" s="147"/>
      <c r="AC336" s="147"/>
      <c r="AD336" s="147"/>
      <c r="AE336" s="147"/>
      <c r="AF336" s="147"/>
      <c r="AG336" s="147" t="s">
        <v>1170</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x14ac:dyDescent="0.25">
      <c r="A337" s="159" t="s">
        <v>240</v>
      </c>
      <c r="B337" s="160" t="s">
        <v>139</v>
      </c>
      <c r="C337" s="181" t="s">
        <v>140</v>
      </c>
      <c r="D337" s="161"/>
      <c r="E337" s="162"/>
      <c r="F337" s="163"/>
      <c r="G337" s="163">
        <f>SUMIF(AG338:AG361,"&lt;&gt;NOR",G338:G361)</f>
        <v>0</v>
      </c>
      <c r="H337" s="163"/>
      <c r="I337" s="163">
        <f>SUM(I338:I361)</f>
        <v>206902.72999999998</v>
      </c>
      <c r="J337" s="163"/>
      <c r="K337" s="163">
        <f>SUM(K338:K361)</f>
        <v>442383.77</v>
      </c>
      <c r="L337" s="163"/>
      <c r="M337" s="163">
        <f>SUM(M338:M361)</f>
        <v>0</v>
      </c>
      <c r="N337" s="162"/>
      <c r="O337" s="162">
        <f>SUM(O338:O361)</f>
        <v>44.320000000000007</v>
      </c>
      <c r="P337" s="162"/>
      <c r="Q337" s="162">
        <f>SUM(Q338:Q361)</f>
        <v>0</v>
      </c>
      <c r="R337" s="163"/>
      <c r="S337" s="163"/>
      <c r="T337" s="164"/>
      <c r="U337" s="158"/>
      <c r="V337" s="158">
        <f>SUM(V338:V361)</f>
        <v>844.80000000000007</v>
      </c>
      <c r="W337" s="158"/>
      <c r="X337" s="158"/>
      <c r="AG337" t="s">
        <v>241</v>
      </c>
    </row>
    <row r="338" spans="1:60" ht="20.75" outlineLevel="1" x14ac:dyDescent="0.25">
      <c r="A338" s="166">
        <v>88</v>
      </c>
      <c r="B338" s="167" t="s">
        <v>1539</v>
      </c>
      <c r="C338" s="183" t="s">
        <v>1540</v>
      </c>
      <c r="D338" s="168" t="s">
        <v>581</v>
      </c>
      <c r="E338" s="169">
        <v>2118.192</v>
      </c>
      <c r="F338" s="170"/>
      <c r="G338" s="171">
        <f>ROUND(E338*F338,2)</f>
        <v>0</v>
      </c>
      <c r="H338" s="170">
        <v>0.02</v>
      </c>
      <c r="I338" s="171">
        <f>ROUND(E338*H338,2)</f>
        <v>42.36</v>
      </c>
      <c r="J338" s="170">
        <v>80.28</v>
      </c>
      <c r="K338" s="171">
        <f>ROUND(E338*J338,2)</f>
        <v>170048.45</v>
      </c>
      <c r="L338" s="171">
        <v>21</v>
      </c>
      <c r="M338" s="171">
        <f>G338*(1+L338/100)</f>
        <v>0</v>
      </c>
      <c r="N338" s="169">
        <v>1.8380000000000001E-2</v>
      </c>
      <c r="O338" s="169">
        <f>ROUND(E338*N338,2)</f>
        <v>38.93</v>
      </c>
      <c r="P338" s="169">
        <v>0</v>
      </c>
      <c r="Q338" s="169">
        <f>ROUND(E338*P338,2)</f>
        <v>0</v>
      </c>
      <c r="R338" s="171" t="s">
        <v>1541</v>
      </c>
      <c r="S338" s="171" t="s">
        <v>1165</v>
      </c>
      <c r="T338" s="172" t="s">
        <v>1165</v>
      </c>
      <c r="U338" s="157">
        <v>0.13900000000000001</v>
      </c>
      <c r="V338" s="157">
        <f>ROUND(E338*U338,2)</f>
        <v>294.43</v>
      </c>
      <c r="W338" s="157"/>
      <c r="X338" s="157" t="s">
        <v>247</v>
      </c>
      <c r="Y338" s="147"/>
      <c r="Z338" s="147"/>
      <c r="AA338" s="147"/>
      <c r="AB338" s="147"/>
      <c r="AC338" s="147"/>
      <c r="AD338" s="147"/>
      <c r="AE338" s="147"/>
      <c r="AF338" s="147"/>
      <c r="AG338" s="147" t="s">
        <v>1166</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337" t="s">
        <v>1542</v>
      </c>
      <c r="D339" s="339"/>
      <c r="E339" s="339"/>
      <c r="F339" s="339"/>
      <c r="G339" s="339"/>
      <c r="H339" s="157"/>
      <c r="I339" s="157"/>
      <c r="J339" s="157"/>
      <c r="K339" s="157"/>
      <c r="L339" s="157"/>
      <c r="M339" s="157"/>
      <c r="N339" s="156"/>
      <c r="O339" s="156"/>
      <c r="P339" s="156"/>
      <c r="Q339" s="156"/>
      <c r="R339" s="157"/>
      <c r="S339" s="157"/>
      <c r="T339" s="157"/>
      <c r="U339" s="157"/>
      <c r="V339" s="157"/>
      <c r="W339" s="157"/>
      <c r="X339" s="157"/>
      <c r="Y339" s="147"/>
      <c r="Z339" s="147"/>
      <c r="AA339" s="147"/>
      <c r="AB339" s="147"/>
      <c r="AC339" s="147"/>
      <c r="AD339" s="147"/>
      <c r="AE339" s="147"/>
      <c r="AF339" s="147"/>
      <c r="AG339" s="147" t="s">
        <v>1168</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197" t="s">
        <v>1543</v>
      </c>
      <c r="D340" s="198"/>
      <c r="E340" s="199">
        <v>423.67500000000001</v>
      </c>
      <c r="F340" s="157"/>
      <c r="G340" s="157"/>
      <c r="H340" s="157"/>
      <c r="I340" s="157"/>
      <c r="J340" s="157"/>
      <c r="K340" s="157"/>
      <c r="L340" s="157"/>
      <c r="M340" s="157"/>
      <c r="N340" s="156"/>
      <c r="O340" s="156"/>
      <c r="P340" s="156"/>
      <c r="Q340" s="156"/>
      <c r="R340" s="157"/>
      <c r="S340" s="157"/>
      <c r="T340" s="157"/>
      <c r="U340" s="157"/>
      <c r="V340" s="157"/>
      <c r="W340" s="157"/>
      <c r="X340" s="157"/>
      <c r="Y340" s="147"/>
      <c r="Z340" s="147"/>
      <c r="AA340" s="147"/>
      <c r="AB340" s="147"/>
      <c r="AC340" s="147"/>
      <c r="AD340" s="147"/>
      <c r="AE340" s="147"/>
      <c r="AF340" s="147"/>
      <c r="AG340" s="147" t="s">
        <v>1170</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c r="B341" s="155"/>
      <c r="C341" s="197" t="s">
        <v>1544</v>
      </c>
      <c r="D341" s="198"/>
      <c r="E341" s="199">
        <v>525.82500000000005</v>
      </c>
      <c r="F341" s="157"/>
      <c r="G341" s="157"/>
      <c r="H341" s="157"/>
      <c r="I341" s="157"/>
      <c r="J341" s="157"/>
      <c r="K341" s="157"/>
      <c r="L341" s="157"/>
      <c r="M341" s="157"/>
      <c r="N341" s="156"/>
      <c r="O341" s="156"/>
      <c r="P341" s="156"/>
      <c r="Q341" s="156"/>
      <c r="R341" s="157"/>
      <c r="S341" s="157"/>
      <c r="T341" s="157"/>
      <c r="U341" s="157"/>
      <c r="V341" s="157"/>
      <c r="W341" s="157"/>
      <c r="X341" s="157"/>
      <c r="Y341" s="147"/>
      <c r="Z341" s="147"/>
      <c r="AA341" s="147"/>
      <c r="AB341" s="147"/>
      <c r="AC341" s="147"/>
      <c r="AD341" s="147"/>
      <c r="AE341" s="147"/>
      <c r="AF341" s="147"/>
      <c r="AG341" s="147" t="s">
        <v>1170</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197" t="s">
        <v>1545</v>
      </c>
      <c r="D342" s="198"/>
      <c r="E342" s="199">
        <v>331.5</v>
      </c>
      <c r="F342" s="157"/>
      <c r="G342" s="157"/>
      <c r="H342" s="157"/>
      <c r="I342" s="157"/>
      <c r="J342" s="157"/>
      <c r="K342" s="157"/>
      <c r="L342" s="157"/>
      <c r="M342" s="157"/>
      <c r="N342" s="156"/>
      <c r="O342" s="156"/>
      <c r="P342" s="156"/>
      <c r="Q342" s="156"/>
      <c r="R342" s="157"/>
      <c r="S342" s="157"/>
      <c r="T342" s="157"/>
      <c r="U342" s="157"/>
      <c r="V342" s="157"/>
      <c r="W342" s="157"/>
      <c r="X342" s="157"/>
      <c r="Y342" s="147"/>
      <c r="Z342" s="147"/>
      <c r="AA342" s="147"/>
      <c r="AB342" s="147"/>
      <c r="AC342" s="147"/>
      <c r="AD342" s="147"/>
      <c r="AE342" s="147"/>
      <c r="AF342" s="147"/>
      <c r="AG342" s="147" t="s">
        <v>1170</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54"/>
      <c r="B343" s="155"/>
      <c r="C343" s="197" t="s">
        <v>1546</v>
      </c>
      <c r="D343" s="198"/>
      <c r="E343" s="199">
        <v>365.17200000000003</v>
      </c>
      <c r="F343" s="157"/>
      <c r="G343" s="157"/>
      <c r="H343" s="157"/>
      <c r="I343" s="157"/>
      <c r="J343" s="157"/>
      <c r="K343" s="157"/>
      <c r="L343" s="157"/>
      <c r="M343" s="157"/>
      <c r="N343" s="156"/>
      <c r="O343" s="156"/>
      <c r="P343" s="156"/>
      <c r="Q343" s="156"/>
      <c r="R343" s="157"/>
      <c r="S343" s="157"/>
      <c r="T343" s="157"/>
      <c r="U343" s="157"/>
      <c r="V343" s="157"/>
      <c r="W343" s="157"/>
      <c r="X343" s="157"/>
      <c r="Y343" s="147"/>
      <c r="Z343" s="147"/>
      <c r="AA343" s="147"/>
      <c r="AB343" s="147"/>
      <c r="AC343" s="147"/>
      <c r="AD343" s="147"/>
      <c r="AE343" s="147"/>
      <c r="AF343" s="147"/>
      <c r="AG343" s="147" t="s">
        <v>1170</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197" t="s">
        <v>1547</v>
      </c>
      <c r="D344" s="198"/>
      <c r="E344" s="199">
        <v>472.02</v>
      </c>
      <c r="F344" s="157"/>
      <c r="G344" s="157"/>
      <c r="H344" s="157"/>
      <c r="I344" s="157"/>
      <c r="J344" s="157"/>
      <c r="K344" s="157"/>
      <c r="L344" s="157"/>
      <c r="M344" s="157"/>
      <c r="N344" s="156"/>
      <c r="O344" s="156"/>
      <c r="P344" s="156"/>
      <c r="Q344" s="156"/>
      <c r="R344" s="157"/>
      <c r="S344" s="157"/>
      <c r="T344" s="157"/>
      <c r="U344" s="157"/>
      <c r="V344" s="157"/>
      <c r="W344" s="157"/>
      <c r="X344" s="157"/>
      <c r="Y344" s="147"/>
      <c r="Z344" s="147"/>
      <c r="AA344" s="147"/>
      <c r="AB344" s="147"/>
      <c r="AC344" s="147"/>
      <c r="AD344" s="147"/>
      <c r="AE344" s="147"/>
      <c r="AF344" s="147"/>
      <c r="AG344" s="147" t="s">
        <v>1170</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ht="31.1" outlineLevel="1" x14ac:dyDescent="0.25">
      <c r="A345" s="166">
        <v>89</v>
      </c>
      <c r="B345" s="167" t="s">
        <v>1548</v>
      </c>
      <c r="C345" s="183" t="s">
        <v>1549</v>
      </c>
      <c r="D345" s="168" t="s">
        <v>581</v>
      </c>
      <c r="E345" s="169">
        <v>4236.384</v>
      </c>
      <c r="F345" s="170"/>
      <c r="G345" s="171">
        <f>ROUND(E345*F345,2)</f>
        <v>0</v>
      </c>
      <c r="H345" s="170">
        <v>31.87</v>
      </c>
      <c r="I345" s="171">
        <f>ROUND(E345*H345,2)</f>
        <v>135013.56</v>
      </c>
      <c r="J345" s="170">
        <v>3.43</v>
      </c>
      <c r="K345" s="171">
        <f>ROUND(E345*J345,2)</f>
        <v>14530.8</v>
      </c>
      <c r="L345" s="171">
        <v>21</v>
      </c>
      <c r="M345" s="171">
        <f>G345*(1+L345/100)</f>
        <v>0</v>
      </c>
      <c r="N345" s="169">
        <v>9.5E-4</v>
      </c>
      <c r="O345" s="169">
        <f>ROUND(E345*N345,2)</f>
        <v>4.0199999999999996</v>
      </c>
      <c r="P345" s="169">
        <v>0</v>
      </c>
      <c r="Q345" s="169">
        <f>ROUND(E345*P345,2)</f>
        <v>0</v>
      </c>
      <c r="R345" s="171" t="s">
        <v>1541</v>
      </c>
      <c r="S345" s="171" t="s">
        <v>1165</v>
      </c>
      <c r="T345" s="172" t="s">
        <v>1165</v>
      </c>
      <c r="U345" s="157">
        <v>7.0000000000000001E-3</v>
      </c>
      <c r="V345" s="157">
        <f>ROUND(E345*U345,2)</f>
        <v>29.65</v>
      </c>
      <c r="W345" s="157"/>
      <c r="X345" s="157" t="s">
        <v>247</v>
      </c>
      <c r="Y345" s="147"/>
      <c r="Z345" s="147"/>
      <c r="AA345" s="147"/>
      <c r="AB345" s="147"/>
      <c r="AC345" s="147"/>
      <c r="AD345" s="147"/>
      <c r="AE345" s="147"/>
      <c r="AF345" s="147"/>
      <c r="AG345" s="147" t="s">
        <v>1166</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337" t="s">
        <v>1542</v>
      </c>
      <c r="D346" s="339"/>
      <c r="E346" s="339"/>
      <c r="F346" s="339"/>
      <c r="G346" s="339"/>
      <c r="H346" s="157"/>
      <c r="I346" s="157"/>
      <c r="J346" s="157"/>
      <c r="K346" s="157"/>
      <c r="L346" s="157"/>
      <c r="M346" s="157"/>
      <c r="N346" s="156"/>
      <c r="O346" s="156"/>
      <c r="P346" s="156"/>
      <c r="Q346" s="156"/>
      <c r="R346" s="157"/>
      <c r="S346" s="157"/>
      <c r="T346" s="157"/>
      <c r="U346" s="157"/>
      <c r="V346" s="157"/>
      <c r="W346" s="157"/>
      <c r="X346" s="157"/>
      <c r="Y346" s="147"/>
      <c r="Z346" s="147"/>
      <c r="AA346" s="147"/>
      <c r="AB346" s="147"/>
      <c r="AC346" s="147"/>
      <c r="AD346" s="147"/>
      <c r="AE346" s="147"/>
      <c r="AF346" s="147"/>
      <c r="AG346" s="147" t="s">
        <v>1168</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54"/>
      <c r="B347" s="155"/>
      <c r="C347" s="197" t="s">
        <v>1550</v>
      </c>
      <c r="D347" s="198"/>
      <c r="E347" s="199">
        <v>4236.384</v>
      </c>
      <c r="F347" s="157"/>
      <c r="G347" s="157"/>
      <c r="H347" s="157"/>
      <c r="I347" s="157"/>
      <c r="J347" s="157"/>
      <c r="K347" s="157"/>
      <c r="L347" s="157"/>
      <c r="M347" s="157"/>
      <c r="N347" s="156"/>
      <c r="O347" s="156"/>
      <c r="P347" s="156"/>
      <c r="Q347" s="156"/>
      <c r="R347" s="157"/>
      <c r="S347" s="157"/>
      <c r="T347" s="157"/>
      <c r="U347" s="157"/>
      <c r="V347" s="157"/>
      <c r="W347" s="157"/>
      <c r="X347" s="157"/>
      <c r="Y347" s="147"/>
      <c r="Z347" s="147"/>
      <c r="AA347" s="147"/>
      <c r="AB347" s="147"/>
      <c r="AC347" s="147"/>
      <c r="AD347" s="147"/>
      <c r="AE347" s="147"/>
      <c r="AF347" s="147"/>
      <c r="AG347" s="147" t="s">
        <v>1170</v>
      </c>
      <c r="AH347" s="147">
        <v>5</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66">
        <v>90</v>
      </c>
      <c r="B348" s="167" t="s">
        <v>1551</v>
      </c>
      <c r="C348" s="183" t="s">
        <v>1552</v>
      </c>
      <c r="D348" s="168" t="s">
        <v>581</v>
      </c>
      <c r="E348" s="169">
        <v>2118.192</v>
      </c>
      <c r="F348" s="170"/>
      <c r="G348" s="171">
        <f>ROUND(E348*F348,2)</f>
        <v>0</v>
      </c>
      <c r="H348" s="170">
        <v>0</v>
      </c>
      <c r="I348" s="171">
        <f>ROUND(E348*H348,2)</f>
        <v>0</v>
      </c>
      <c r="J348" s="170">
        <v>66.3</v>
      </c>
      <c r="K348" s="171">
        <f>ROUND(E348*J348,2)</f>
        <v>140436.13</v>
      </c>
      <c r="L348" s="171">
        <v>21</v>
      </c>
      <c r="M348" s="171">
        <f>G348*(1+L348/100)</f>
        <v>0</v>
      </c>
      <c r="N348" s="169">
        <v>0</v>
      </c>
      <c r="O348" s="169">
        <f>ROUND(E348*N348,2)</f>
        <v>0</v>
      </c>
      <c r="P348" s="169">
        <v>0</v>
      </c>
      <c r="Q348" s="169">
        <f>ROUND(E348*P348,2)</f>
        <v>0</v>
      </c>
      <c r="R348" s="171" t="s">
        <v>1541</v>
      </c>
      <c r="S348" s="171" t="s">
        <v>1165</v>
      </c>
      <c r="T348" s="172" t="s">
        <v>1165</v>
      </c>
      <c r="U348" s="157">
        <v>0.126</v>
      </c>
      <c r="V348" s="157">
        <f>ROUND(E348*U348,2)</f>
        <v>266.89</v>
      </c>
      <c r="W348" s="157"/>
      <c r="X348" s="157" t="s">
        <v>247</v>
      </c>
      <c r="Y348" s="147"/>
      <c r="Z348" s="147"/>
      <c r="AA348" s="147"/>
      <c r="AB348" s="147"/>
      <c r="AC348" s="147"/>
      <c r="AD348" s="147"/>
      <c r="AE348" s="147"/>
      <c r="AF348" s="147"/>
      <c r="AG348" s="147" t="s">
        <v>1166</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54"/>
      <c r="B349" s="155"/>
      <c r="C349" s="197" t="s">
        <v>1553</v>
      </c>
      <c r="D349" s="198"/>
      <c r="E349" s="199">
        <v>2118.192</v>
      </c>
      <c r="F349" s="157"/>
      <c r="G349" s="157"/>
      <c r="H349" s="157"/>
      <c r="I349" s="157"/>
      <c r="J349" s="157"/>
      <c r="K349" s="157"/>
      <c r="L349" s="157"/>
      <c r="M349" s="157"/>
      <c r="N349" s="156"/>
      <c r="O349" s="156"/>
      <c r="P349" s="156"/>
      <c r="Q349" s="156"/>
      <c r="R349" s="157"/>
      <c r="S349" s="157"/>
      <c r="T349" s="157"/>
      <c r="U349" s="157"/>
      <c r="V349" s="157"/>
      <c r="W349" s="157"/>
      <c r="X349" s="157"/>
      <c r="Y349" s="147"/>
      <c r="Z349" s="147"/>
      <c r="AA349" s="147"/>
      <c r="AB349" s="147"/>
      <c r="AC349" s="147"/>
      <c r="AD349" s="147"/>
      <c r="AE349" s="147"/>
      <c r="AF349" s="147"/>
      <c r="AG349" s="147" t="s">
        <v>1170</v>
      </c>
      <c r="AH349" s="147">
        <v>5</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66">
        <v>91</v>
      </c>
      <c r="B350" s="167" t="s">
        <v>1554</v>
      </c>
      <c r="C350" s="183" t="s">
        <v>1555</v>
      </c>
      <c r="D350" s="168" t="s">
        <v>581</v>
      </c>
      <c r="E350" s="169">
        <v>695.44</v>
      </c>
      <c r="F350" s="170"/>
      <c r="G350" s="171">
        <f>ROUND(E350*F350,2)</f>
        <v>0</v>
      </c>
      <c r="H350" s="170">
        <v>50.84</v>
      </c>
      <c r="I350" s="171">
        <f>ROUND(E350*H350,2)</f>
        <v>35356.17</v>
      </c>
      <c r="J350" s="170">
        <v>95.16</v>
      </c>
      <c r="K350" s="171">
        <f>ROUND(E350*J350,2)</f>
        <v>66178.070000000007</v>
      </c>
      <c r="L350" s="171">
        <v>21</v>
      </c>
      <c r="M350" s="171">
        <f>G350*(1+L350/100)</f>
        <v>0</v>
      </c>
      <c r="N350" s="169">
        <v>1.58E-3</v>
      </c>
      <c r="O350" s="169">
        <f>ROUND(E350*N350,2)</f>
        <v>1.1000000000000001</v>
      </c>
      <c r="P350" s="169">
        <v>0</v>
      </c>
      <c r="Q350" s="169">
        <f>ROUND(E350*P350,2)</f>
        <v>0</v>
      </c>
      <c r="R350" s="171" t="s">
        <v>1541</v>
      </c>
      <c r="S350" s="171" t="s">
        <v>1165</v>
      </c>
      <c r="T350" s="172" t="s">
        <v>1165</v>
      </c>
      <c r="U350" s="157">
        <v>0.214</v>
      </c>
      <c r="V350" s="157">
        <f>ROUND(E350*U350,2)</f>
        <v>148.82</v>
      </c>
      <c r="W350" s="157"/>
      <c r="X350" s="157" t="s">
        <v>247</v>
      </c>
      <c r="Y350" s="147"/>
      <c r="Z350" s="147"/>
      <c r="AA350" s="147"/>
      <c r="AB350" s="147"/>
      <c r="AC350" s="147"/>
      <c r="AD350" s="147"/>
      <c r="AE350" s="147"/>
      <c r="AF350" s="147"/>
      <c r="AG350" s="147" t="s">
        <v>1166</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54"/>
      <c r="B351" s="155"/>
      <c r="C351" s="197" t="s">
        <v>1556</v>
      </c>
      <c r="D351" s="198"/>
      <c r="E351" s="199">
        <v>8.0500000000000007</v>
      </c>
      <c r="F351" s="157"/>
      <c r="G351" s="157"/>
      <c r="H351" s="157"/>
      <c r="I351" s="157"/>
      <c r="J351" s="157"/>
      <c r="K351" s="157"/>
      <c r="L351" s="157"/>
      <c r="M351" s="157"/>
      <c r="N351" s="156"/>
      <c r="O351" s="156"/>
      <c r="P351" s="156"/>
      <c r="Q351" s="156"/>
      <c r="R351" s="157"/>
      <c r="S351" s="157"/>
      <c r="T351" s="157"/>
      <c r="U351" s="157"/>
      <c r="V351" s="157"/>
      <c r="W351" s="157"/>
      <c r="X351" s="157"/>
      <c r="Y351" s="147"/>
      <c r="Z351" s="147"/>
      <c r="AA351" s="147"/>
      <c r="AB351" s="147"/>
      <c r="AC351" s="147"/>
      <c r="AD351" s="147"/>
      <c r="AE351" s="147"/>
      <c r="AF351" s="147"/>
      <c r="AG351" s="147" t="s">
        <v>1170</v>
      </c>
      <c r="AH351" s="147">
        <v>5</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197" t="s">
        <v>1557</v>
      </c>
      <c r="D352" s="198"/>
      <c r="E352" s="199">
        <v>639.35</v>
      </c>
      <c r="F352" s="157"/>
      <c r="G352" s="157"/>
      <c r="H352" s="157"/>
      <c r="I352" s="157"/>
      <c r="J352" s="157"/>
      <c r="K352" s="157"/>
      <c r="L352" s="157"/>
      <c r="M352" s="157"/>
      <c r="N352" s="156"/>
      <c r="O352" s="156"/>
      <c r="P352" s="156"/>
      <c r="Q352" s="156"/>
      <c r="R352" s="157"/>
      <c r="S352" s="157"/>
      <c r="T352" s="157"/>
      <c r="U352" s="157"/>
      <c r="V352" s="157"/>
      <c r="W352" s="157"/>
      <c r="X352" s="157"/>
      <c r="Y352" s="147"/>
      <c r="Z352" s="147"/>
      <c r="AA352" s="147"/>
      <c r="AB352" s="147"/>
      <c r="AC352" s="147"/>
      <c r="AD352" s="147"/>
      <c r="AE352" s="147"/>
      <c r="AF352" s="147"/>
      <c r="AG352" s="147" t="s">
        <v>1170</v>
      </c>
      <c r="AH352" s="147">
        <v>5</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54"/>
      <c r="B353" s="155"/>
      <c r="C353" s="197" t="s">
        <v>1558</v>
      </c>
      <c r="D353" s="198"/>
      <c r="E353" s="199">
        <v>48.04</v>
      </c>
      <c r="F353" s="157"/>
      <c r="G353" s="157"/>
      <c r="H353" s="157"/>
      <c r="I353" s="157"/>
      <c r="J353" s="157"/>
      <c r="K353" s="157"/>
      <c r="L353" s="157"/>
      <c r="M353" s="157"/>
      <c r="N353" s="156"/>
      <c r="O353" s="156"/>
      <c r="P353" s="156"/>
      <c r="Q353" s="156"/>
      <c r="R353" s="157"/>
      <c r="S353" s="157"/>
      <c r="T353" s="157"/>
      <c r="U353" s="157"/>
      <c r="V353" s="157"/>
      <c r="W353" s="157"/>
      <c r="X353" s="157"/>
      <c r="Y353" s="147"/>
      <c r="Z353" s="147"/>
      <c r="AA353" s="147"/>
      <c r="AB353" s="147"/>
      <c r="AC353" s="147"/>
      <c r="AD353" s="147"/>
      <c r="AE353" s="147"/>
      <c r="AF353" s="147"/>
      <c r="AG353" s="147" t="s">
        <v>1170</v>
      </c>
      <c r="AH353" s="147">
        <v>5</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66">
        <v>92</v>
      </c>
      <c r="B354" s="167" t="s">
        <v>1559</v>
      </c>
      <c r="C354" s="183" t="s">
        <v>1560</v>
      </c>
      <c r="D354" s="168" t="s">
        <v>581</v>
      </c>
      <c r="E354" s="169">
        <v>10.4</v>
      </c>
      <c r="F354" s="170"/>
      <c r="G354" s="171">
        <f>ROUND(E354*F354,2)</f>
        <v>0</v>
      </c>
      <c r="H354" s="170">
        <v>87.02</v>
      </c>
      <c r="I354" s="171">
        <f>ROUND(E354*H354,2)</f>
        <v>905.01</v>
      </c>
      <c r="J354" s="170">
        <v>115.48</v>
      </c>
      <c r="K354" s="171">
        <f>ROUND(E354*J354,2)</f>
        <v>1200.99</v>
      </c>
      <c r="L354" s="171">
        <v>21</v>
      </c>
      <c r="M354" s="171">
        <f>G354*(1+L354/100)</f>
        <v>0</v>
      </c>
      <c r="N354" s="169">
        <v>5.9199999999999999E-3</v>
      </c>
      <c r="O354" s="169">
        <f>ROUND(E354*N354,2)</f>
        <v>0.06</v>
      </c>
      <c r="P354" s="169">
        <v>0</v>
      </c>
      <c r="Q354" s="169">
        <f>ROUND(E354*P354,2)</f>
        <v>0</v>
      </c>
      <c r="R354" s="171" t="s">
        <v>1541</v>
      </c>
      <c r="S354" s="171" t="s">
        <v>1165</v>
      </c>
      <c r="T354" s="172" t="s">
        <v>1165</v>
      </c>
      <c r="U354" s="157">
        <v>0.26</v>
      </c>
      <c r="V354" s="157">
        <f>ROUND(E354*U354,2)</f>
        <v>2.7</v>
      </c>
      <c r="W354" s="157"/>
      <c r="X354" s="157" t="s">
        <v>247</v>
      </c>
      <c r="Y354" s="147"/>
      <c r="Z354" s="147"/>
      <c r="AA354" s="147"/>
      <c r="AB354" s="147"/>
      <c r="AC354" s="147"/>
      <c r="AD354" s="147"/>
      <c r="AE354" s="147"/>
      <c r="AF354" s="147"/>
      <c r="AG354" s="147" t="s">
        <v>1166</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54"/>
      <c r="B355" s="155"/>
      <c r="C355" s="197" t="s">
        <v>1561</v>
      </c>
      <c r="D355" s="198"/>
      <c r="E355" s="199">
        <v>10.4</v>
      </c>
      <c r="F355" s="157"/>
      <c r="G355" s="157"/>
      <c r="H355" s="157"/>
      <c r="I355" s="157"/>
      <c r="J355" s="157"/>
      <c r="K355" s="157"/>
      <c r="L355" s="157"/>
      <c r="M355" s="157"/>
      <c r="N355" s="156"/>
      <c r="O355" s="156"/>
      <c r="P355" s="156"/>
      <c r="Q355" s="156"/>
      <c r="R355" s="157"/>
      <c r="S355" s="157"/>
      <c r="T355" s="157"/>
      <c r="U355" s="157"/>
      <c r="V355" s="157"/>
      <c r="W355" s="157"/>
      <c r="X355" s="157"/>
      <c r="Y355" s="147"/>
      <c r="Z355" s="147"/>
      <c r="AA355" s="147"/>
      <c r="AB355" s="147"/>
      <c r="AC355" s="147"/>
      <c r="AD355" s="147"/>
      <c r="AE355" s="147"/>
      <c r="AF355" s="147"/>
      <c r="AG355" s="147" t="s">
        <v>1170</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66">
        <v>93</v>
      </c>
      <c r="B356" s="167" t="s">
        <v>1562</v>
      </c>
      <c r="C356" s="183" t="s">
        <v>1563</v>
      </c>
      <c r="D356" s="168" t="s">
        <v>581</v>
      </c>
      <c r="E356" s="169">
        <v>2118.192</v>
      </c>
      <c r="F356" s="170"/>
      <c r="G356" s="171">
        <f>ROUND(E356*F356,2)</f>
        <v>0</v>
      </c>
      <c r="H356" s="170">
        <v>0</v>
      </c>
      <c r="I356" s="171">
        <f>ROUND(E356*H356,2)</f>
        <v>0</v>
      </c>
      <c r="J356" s="170">
        <v>14.8</v>
      </c>
      <c r="K356" s="171">
        <f>ROUND(E356*J356,2)</f>
        <v>31349.24</v>
      </c>
      <c r="L356" s="171">
        <v>21</v>
      </c>
      <c r="M356" s="171">
        <f>G356*(1+L356/100)</f>
        <v>0</v>
      </c>
      <c r="N356" s="169">
        <v>0</v>
      </c>
      <c r="O356" s="169">
        <f>ROUND(E356*N356,2)</f>
        <v>0</v>
      </c>
      <c r="P356" s="169">
        <v>0</v>
      </c>
      <c r="Q356" s="169">
        <f>ROUND(E356*P356,2)</f>
        <v>0</v>
      </c>
      <c r="R356" s="171" t="s">
        <v>1541</v>
      </c>
      <c r="S356" s="171" t="s">
        <v>1165</v>
      </c>
      <c r="T356" s="172" t="s">
        <v>1165</v>
      </c>
      <c r="U356" s="157">
        <v>3.0300000000000001E-2</v>
      </c>
      <c r="V356" s="157">
        <f>ROUND(E356*U356,2)</f>
        <v>64.180000000000007</v>
      </c>
      <c r="W356" s="157"/>
      <c r="X356" s="157" t="s">
        <v>247</v>
      </c>
      <c r="Y356" s="147"/>
      <c r="Z356" s="147"/>
      <c r="AA356" s="147"/>
      <c r="AB356" s="147"/>
      <c r="AC356" s="147"/>
      <c r="AD356" s="147"/>
      <c r="AE356" s="147"/>
      <c r="AF356" s="147"/>
      <c r="AG356" s="147" t="s">
        <v>1166</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54"/>
      <c r="B357" s="155"/>
      <c r="C357" s="197" t="s">
        <v>1553</v>
      </c>
      <c r="D357" s="198"/>
      <c r="E357" s="199">
        <v>2118.192</v>
      </c>
      <c r="F357" s="157"/>
      <c r="G357" s="157"/>
      <c r="H357" s="157"/>
      <c r="I357" s="157"/>
      <c r="J357" s="157"/>
      <c r="K357" s="157"/>
      <c r="L357" s="157"/>
      <c r="M357" s="157"/>
      <c r="N357" s="156"/>
      <c r="O357" s="156"/>
      <c r="P357" s="156"/>
      <c r="Q357" s="156"/>
      <c r="R357" s="157"/>
      <c r="S357" s="157"/>
      <c r="T357" s="157"/>
      <c r="U357" s="157"/>
      <c r="V357" s="157"/>
      <c r="W357" s="157"/>
      <c r="X357" s="157"/>
      <c r="Y357" s="147"/>
      <c r="Z357" s="147"/>
      <c r="AA357" s="147"/>
      <c r="AB357" s="147"/>
      <c r="AC357" s="147"/>
      <c r="AD357" s="147"/>
      <c r="AE357" s="147"/>
      <c r="AF357" s="147"/>
      <c r="AG357" s="147" t="s">
        <v>1170</v>
      </c>
      <c r="AH357" s="147">
        <v>5</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ht="31.1" outlineLevel="1" x14ac:dyDescent="0.25">
      <c r="A358" s="166">
        <v>94</v>
      </c>
      <c r="B358" s="167" t="s">
        <v>1564</v>
      </c>
      <c r="C358" s="183" t="s">
        <v>1565</v>
      </c>
      <c r="D358" s="168" t="s">
        <v>581</v>
      </c>
      <c r="E358" s="169">
        <v>4236.384</v>
      </c>
      <c r="F358" s="170"/>
      <c r="G358" s="171">
        <f>ROUND(E358*F358,2)</f>
        <v>0</v>
      </c>
      <c r="H358" s="170">
        <v>8.4</v>
      </c>
      <c r="I358" s="171">
        <f>ROUND(E358*H358,2)</f>
        <v>35585.629999999997</v>
      </c>
      <c r="J358" s="170">
        <v>0</v>
      </c>
      <c r="K358" s="171">
        <f>ROUND(E358*J358,2)</f>
        <v>0</v>
      </c>
      <c r="L358" s="171">
        <v>21</v>
      </c>
      <c r="M358" s="171">
        <f>G358*(1+L358/100)</f>
        <v>0</v>
      </c>
      <c r="N358" s="169">
        <v>5.0000000000000002E-5</v>
      </c>
      <c r="O358" s="169">
        <f>ROUND(E358*N358,2)</f>
        <v>0.21</v>
      </c>
      <c r="P358" s="169">
        <v>0</v>
      </c>
      <c r="Q358" s="169">
        <f>ROUND(E358*P358,2)</f>
        <v>0</v>
      </c>
      <c r="R358" s="171" t="s">
        <v>1541</v>
      </c>
      <c r="S358" s="171" t="s">
        <v>1165</v>
      </c>
      <c r="T358" s="172" t="s">
        <v>1165</v>
      </c>
      <c r="U358" s="157">
        <v>0</v>
      </c>
      <c r="V358" s="157">
        <f>ROUND(E358*U358,2)</f>
        <v>0</v>
      </c>
      <c r="W358" s="157"/>
      <c r="X358" s="157" t="s">
        <v>247</v>
      </c>
      <c r="Y358" s="147"/>
      <c r="Z358" s="147"/>
      <c r="AA358" s="147"/>
      <c r="AB358" s="147"/>
      <c r="AC358" s="147"/>
      <c r="AD358" s="147"/>
      <c r="AE358" s="147"/>
      <c r="AF358" s="147"/>
      <c r="AG358" s="147" t="s">
        <v>1166</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5">
      <c r="A359" s="154"/>
      <c r="B359" s="155"/>
      <c r="C359" s="197" t="s">
        <v>1566</v>
      </c>
      <c r="D359" s="198"/>
      <c r="E359" s="199">
        <v>4236.384</v>
      </c>
      <c r="F359" s="157"/>
      <c r="G359" s="157"/>
      <c r="H359" s="157"/>
      <c r="I359" s="157"/>
      <c r="J359" s="157"/>
      <c r="K359" s="157"/>
      <c r="L359" s="157"/>
      <c r="M359" s="157"/>
      <c r="N359" s="156"/>
      <c r="O359" s="156"/>
      <c r="P359" s="156"/>
      <c r="Q359" s="156"/>
      <c r="R359" s="157"/>
      <c r="S359" s="157"/>
      <c r="T359" s="157"/>
      <c r="U359" s="157"/>
      <c r="V359" s="157"/>
      <c r="W359" s="157"/>
      <c r="X359" s="157"/>
      <c r="Y359" s="147"/>
      <c r="Z359" s="147"/>
      <c r="AA359" s="147"/>
      <c r="AB359" s="147"/>
      <c r="AC359" s="147"/>
      <c r="AD359" s="147"/>
      <c r="AE359" s="147"/>
      <c r="AF359" s="147"/>
      <c r="AG359" s="147" t="s">
        <v>1170</v>
      </c>
      <c r="AH359" s="147">
        <v>5</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66">
        <v>95</v>
      </c>
      <c r="B360" s="167" t="s">
        <v>1567</v>
      </c>
      <c r="C360" s="183" t="s">
        <v>1568</v>
      </c>
      <c r="D360" s="168" t="s">
        <v>581</v>
      </c>
      <c r="E360" s="169">
        <v>2118.192</v>
      </c>
      <c r="F360" s="170"/>
      <c r="G360" s="171">
        <f>ROUND(E360*F360,2)</f>
        <v>0</v>
      </c>
      <c r="H360" s="170">
        <v>0</v>
      </c>
      <c r="I360" s="171">
        <f>ROUND(E360*H360,2)</f>
        <v>0</v>
      </c>
      <c r="J360" s="170">
        <v>8.8000000000000007</v>
      </c>
      <c r="K360" s="171">
        <f>ROUND(E360*J360,2)</f>
        <v>18640.09</v>
      </c>
      <c r="L360" s="171">
        <v>21</v>
      </c>
      <c r="M360" s="171">
        <f>G360*(1+L360/100)</f>
        <v>0</v>
      </c>
      <c r="N360" s="169">
        <v>0</v>
      </c>
      <c r="O360" s="169">
        <f>ROUND(E360*N360,2)</f>
        <v>0</v>
      </c>
      <c r="P360" s="169">
        <v>0</v>
      </c>
      <c r="Q360" s="169">
        <f>ROUND(E360*P360,2)</f>
        <v>0</v>
      </c>
      <c r="R360" s="171" t="s">
        <v>1541</v>
      </c>
      <c r="S360" s="171" t="s">
        <v>1165</v>
      </c>
      <c r="T360" s="172" t="s">
        <v>1165</v>
      </c>
      <c r="U360" s="157">
        <v>1.7999999999999999E-2</v>
      </c>
      <c r="V360" s="157">
        <f>ROUND(E360*U360,2)</f>
        <v>38.130000000000003</v>
      </c>
      <c r="W360" s="157"/>
      <c r="X360" s="157" t="s">
        <v>247</v>
      </c>
      <c r="Y360" s="147"/>
      <c r="Z360" s="147"/>
      <c r="AA360" s="147"/>
      <c r="AB360" s="147"/>
      <c r="AC360" s="147"/>
      <c r="AD360" s="147"/>
      <c r="AE360" s="147"/>
      <c r="AF360" s="147"/>
      <c r="AG360" s="147" t="s">
        <v>1166</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197" t="s">
        <v>1569</v>
      </c>
      <c r="D361" s="198"/>
      <c r="E361" s="199">
        <v>2118.192</v>
      </c>
      <c r="F361" s="157"/>
      <c r="G361" s="157"/>
      <c r="H361" s="157"/>
      <c r="I361" s="157"/>
      <c r="J361" s="157"/>
      <c r="K361" s="157"/>
      <c r="L361" s="157"/>
      <c r="M361" s="157"/>
      <c r="N361" s="156"/>
      <c r="O361" s="156"/>
      <c r="P361" s="156"/>
      <c r="Q361" s="156"/>
      <c r="R361" s="157"/>
      <c r="S361" s="157"/>
      <c r="T361" s="157"/>
      <c r="U361" s="157"/>
      <c r="V361" s="157"/>
      <c r="W361" s="157"/>
      <c r="X361" s="157"/>
      <c r="Y361" s="147"/>
      <c r="Z361" s="147"/>
      <c r="AA361" s="147"/>
      <c r="AB361" s="147"/>
      <c r="AC361" s="147"/>
      <c r="AD361" s="147"/>
      <c r="AE361" s="147"/>
      <c r="AF361" s="147"/>
      <c r="AG361" s="147" t="s">
        <v>1170</v>
      </c>
      <c r="AH361" s="147">
        <v>5</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x14ac:dyDescent="0.25">
      <c r="A362" s="159" t="s">
        <v>240</v>
      </c>
      <c r="B362" s="160" t="s">
        <v>141</v>
      </c>
      <c r="C362" s="181" t="s">
        <v>142</v>
      </c>
      <c r="D362" s="161"/>
      <c r="E362" s="162"/>
      <c r="F362" s="163"/>
      <c r="G362" s="163">
        <f>SUMIF(AG363:AG372,"&lt;&gt;NOR",G363:G372)</f>
        <v>0</v>
      </c>
      <c r="H362" s="163"/>
      <c r="I362" s="163">
        <f>SUM(I363:I372)</f>
        <v>6293.42</v>
      </c>
      <c r="J362" s="163"/>
      <c r="K362" s="163">
        <f>SUM(K363:K372)</f>
        <v>102169.18</v>
      </c>
      <c r="L362" s="163"/>
      <c r="M362" s="163">
        <f>SUM(M363:M372)</f>
        <v>0</v>
      </c>
      <c r="N362" s="162"/>
      <c r="O362" s="162">
        <f>SUM(O363:O372)</f>
        <v>0.14000000000000001</v>
      </c>
      <c r="P362" s="162"/>
      <c r="Q362" s="162">
        <f>SUM(Q363:Q372)</f>
        <v>0</v>
      </c>
      <c r="R362" s="163"/>
      <c r="S362" s="163"/>
      <c r="T362" s="164"/>
      <c r="U362" s="158"/>
      <c r="V362" s="158">
        <f>SUM(V363:V372)</f>
        <v>225.79999999999998</v>
      </c>
      <c r="W362" s="158"/>
      <c r="X362" s="158"/>
      <c r="AG362" t="s">
        <v>241</v>
      </c>
    </row>
    <row r="363" spans="1:60" ht="51.85" outlineLevel="1" x14ac:dyDescent="0.25">
      <c r="A363" s="166">
        <v>96</v>
      </c>
      <c r="B363" s="167" t="s">
        <v>1570</v>
      </c>
      <c r="C363" s="183" t="s">
        <v>1571</v>
      </c>
      <c r="D363" s="168" t="s">
        <v>581</v>
      </c>
      <c r="E363" s="169">
        <v>695.44</v>
      </c>
      <c r="F363" s="170"/>
      <c r="G363" s="171">
        <f>ROUND(E363*F363,2)</f>
        <v>0</v>
      </c>
      <c r="H363" s="170">
        <v>1.54</v>
      </c>
      <c r="I363" s="171">
        <f>ROUND(E363*H363,2)</f>
        <v>1070.98</v>
      </c>
      <c r="J363" s="170">
        <v>125.96</v>
      </c>
      <c r="K363" s="171">
        <f>ROUND(E363*J363,2)</f>
        <v>87597.62</v>
      </c>
      <c r="L363" s="171">
        <v>21</v>
      </c>
      <c r="M363" s="171">
        <f>G363*(1+L363/100)</f>
        <v>0</v>
      </c>
      <c r="N363" s="169">
        <v>4.0000000000000003E-5</v>
      </c>
      <c r="O363" s="169">
        <f>ROUND(E363*N363,2)</f>
        <v>0.03</v>
      </c>
      <c r="P363" s="169">
        <v>0</v>
      </c>
      <c r="Q363" s="169">
        <f>ROUND(E363*P363,2)</f>
        <v>0</v>
      </c>
      <c r="R363" s="171" t="s">
        <v>1196</v>
      </c>
      <c r="S363" s="171" t="s">
        <v>1165</v>
      </c>
      <c r="T363" s="172" t="s">
        <v>1165</v>
      </c>
      <c r="U363" s="157">
        <v>0.308</v>
      </c>
      <c r="V363" s="157">
        <f>ROUND(E363*U363,2)</f>
        <v>214.2</v>
      </c>
      <c r="W363" s="157"/>
      <c r="X363" s="157" t="s">
        <v>247</v>
      </c>
      <c r="Y363" s="147"/>
      <c r="Z363" s="147"/>
      <c r="AA363" s="147"/>
      <c r="AB363" s="147"/>
      <c r="AC363" s="147"/>
      <c r="AD363" s="147"/>
      <c r="AE363" s="147"/>
      <c r="AF363" s="147"/>
      <c r="AG363" s="147" t="s">
        <v>1166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197" t="s">
        <v>1557</v>
      </c>
      <c r="D364" s="198"/>
      <c r="E364" s="199">
        <v>639.35</v>
      </c>
      <c r="F364" s="157"/>
      <c r="G364" s="157"/>
      <c r="H364" s="157"/>
      <c r="I364" s="157"/>
      <c r="J364" s="157"/>
      <c r="K364" s="157"/>
      <c r="L364" s="157"/>
      <c r="M364" s="157"/>
      <c r="N364" s="156"/>
      <c r="O364" s="156"/>
      <c r="P364" s="156"/>
      <c r="Q364" s="156"/>
      <c r="R364" s="157"/>
      <c r="S364" s="157"/>
      <c r="T364" s="157"/>
      <c r="U364" s="157"/>
      <c r="V364" s="157"/>
      <c r="W364" s="157"/>
      <c r="X364" s="157"/>
      <c r="Y364" s="147"/>
      <c r="Z364" s="147"/>
      <c r="AA364" s="147"/>
      <c r="AB364" s="147"/>
      <c r="AC364" s="147"/>
      <c r="AD364" s="147"/>
      <c r="AE364" s="147"/>
      <c r="AF364" s="147"/>
      <c r="AG364" s="147" t="s">
        <v>1170</v>
      </c>
      <c r="AH364" s="147">
        <v>5</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97" t="s">
        <v>1558</v>
      </c>
      <c r="D365" s="198"/>
      <c r="E365" s="199">
        <v>48.04</v>
      </c>
      <c r="F365" s="157"/>
      <c r="G365" s="157"/>
      <c r="H365" s="157"/>
      <c r="I365" s="157"/>
      <c r="J365" s="157"/>
      <c r="K365" s="157"/>
      <c r="L365" s="157"/>
      <c r="M365" s="157"/>
      <c r="N365" s="156"/>
      <c r="O365" s="156"/>
      <c r="P365" s="156"/>
      <c r="Q365" s="156"/>
      <c r="R365" s="157"/>
      <c r="S365" s="157"/>
      <c r="T365" s="157"/>
      <c r="U365" s="157"/>
      <c r="V365" s="157"/>
      <c r="W365" s="157"/>
      <c r="X365" s="157"/>
      <c r="Y365" s="147"/>
      <c r="Z365" s="147"/>
      <c r="AA365" s="147"/>
      <c r="AB365" s="147"/>
      <c r="AC365" s="147"/>
      <c r="AD365" s="147"/>
      <c r="AE365" s="147"/>
      <c r="AF365" s="147"/>
      <c r="AG365" s="147" t="s">
        <v>1170</v>
      </c>
      <c r="AH365" s="147">
        <v>5</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197" t="s">
        <v>1556</v>
      </c>
      <c r="D366" s="198"/>
      <c r="E366" s="199">
        <v>8.0500000000000007</v>
      </c>
      <c r="F366" s="157"/>
      <c r="G366" s="157"/>
      <c r="H366" s="157"/>
      <c r="I366" s="157"/>
      <c r="J366" s="157"/>
      <c r="K366" s="157"/>
      <c r="L366" s="157"/>
      <c r="M366" s="157"/>
      <c r="N366" s="156"/>
      <c r="O366" s="156"/>
      <c r="P366" s="156"/>
      <c r="Q366" s="156"/>
      <c r="R366" s="157"/>
      <c r="S366" s="157"/>
      <c r="T366" s="157"/>
      <c r="U366" s="157"/>
      <c r="V366" s="157"/>
      <c r="W366" s="157"/>
      <c r="X366" s="157"/>
      <c r="Y366" s="147"/>
      <c r="Z366" s="147"/>
      <c r="AA366" s="147"/>
      <c r="AB366" s="147"/>
      <c r="AC366" s="147"/>
      <c r="AD366" s="147"/>
      <c r="AE366" s="147"/>
      <c r="AF366" s="147"/>
      <c r="AG366" s="147" t="s">
        <v>1170</v>
      </c>
      <c r="AH366" s="147">
        <v>5</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ht="31.1" outlineLevel="1" x14ac:dyDescent="0.25">
      <c r="A367" s="166">
        <v>97</v>
      </c>
      <c r="B367" s="167" t="s">
        <v>1572</v>
      </c>
      <c r="C367" s="183" t="s">
        <v>1573</v>
      </c>
      <c r="D367" s="168" t="s">
        <v>502</v>
      </c>
      <c r="E367" s="169">
        <v>4</v>
      </c>
      <c r="F367" s="170"/>
      <c r="G367" s="171">
        <f>ROUND(E367*F367,2)</f>
        <v>0</v>
      </c>
      <c r="H367" s="170">
        <v>21.11</v>
      </c>
      <c r="I367" s="171">
        <f>ROUND(E367*H367,2)</f>
        <v>84.44</v>
      </c>
      <c r="J367" s="170">
        <v>182.39</v>
      </c>
      <c r="K367" s="171">
        <f>ROUND(E367*J367,2)</f>
        <v>729.56</v>
      </c>
      <c r="L367" s="171">
        <v>21</v>
      </c>
      <c r="M367" s="171">
        <f>G367*(1+L367/100)</f>
        <v>0</v>
      </c>
      <c r="N367" s="169">
        <v>1.6379999999999999E-2</v>
      </c>
      <c r="O367" s="169">
        <f>ROUND(E367*N367,2)</f>
        <v>7.0000000000000007E-2</v>
      </c>
      <c r="P367" s="169">
        <v>0</v>
      </c>
      <c r="Q367" s="169">
        <f>ROUND(E367*P367,2)</f>
        <v>0</v>
      </c>
      <c r="R367" s="171" t="s">
        <v>1196</v>
      </c>
      <c r="S367" s="171" t="s">
        <v>1165</v>
      </c>
      <c r="T367" s="172" t="s">
        <v>1165</v>
      </c>
      <c r="U367" s="157">
        <v>0.4</v>
      </c>
      <c r="V367" s="157">
        <f>ROUND(E367*U367,2)</f>
        <v>1.6</v>
      </c>
      <c r="W367" s="157"/>
      <c r="X367" s="157" t="s">
        <v>247</v>
      </c>
      <c r="Y367" s="147"/>
      <c r="Z367" s="147"/>
      <c r="AA367" s="147"/>
      <c r="AB367" s="147"/>
      <c r="AC367" s="147"/>
      <c r="AD367" s="147"/>
      <c r="AE367" s="147"/>
      <c r="AF367" s="147"/>
      <c r="AG367" s="147" t="s">
        <v>1166</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337" t="s">
        <v>1574</v>
      </c>
      <c r="D368" s="339"/>
      <c r="E368" s="339"/>
      <c r="F368" s="339"/>
      <c r="G368" s="339"/>
      <c r="H368" s="157"/>
      <c r="I368" s="157"/>
      <c r="J368" s="157"/>
      <c r="K368" s="157"/>
      <c r="L368" s="157"/>
      <c r="M368" s="157"/>
      <c r="N368" s="156"/>
      <c r="O368" s="156"/>
      <c r="P368" s="156"/>
      <c r="Q368" s="156"/>
      <c r="R368" s="157"/>
      <c r="S368" s="157"/>
      <c r="T368" s="157"/>
      <c r="U368" s="157"/>
      <c r="V368" s="157"/>
      <c r="W368" s="157"/>
      <c r="X368" s="157"/>
      <c r="Y368" s="147"/>
      <c r="Z368" s="147"/>
      <c r="AA368" s="147"/>
      <c r="AB368" s="147"/>
      <c r="AC368" s="147"/>
      <c r="AD368" s="147"/>
      <c r="AE368" s="147"/>
      <c r="AF368" s="147"/>
      <c r="AG368" s="147" t="s">
        <v>1168</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5">
      <c r="A369" s="154"/>
      <c r="B369" s="155"/>
      <c r="C369" s="197" t="s">
        <v>1575</v>
      </c>
      <c r="D369" s="198"/>
      <c r="E369" s="199">
        <v>4</v>
      </c>
      <c r="F369" s="157"/>
      <c r="G369" s="157"/>
      <c r="H369" s="157"/>
      <c r="I369" s="157"/>
      <c r="J369" s="157"/>
      <c r="K369" s="157"/>
      <c r="L369" s="157"/>
      <c r="M369" s="157"/>
      <c r="N369" s="156"/>
      <c r="O369" s="156"/>
      <c r="P369" s="156"/>
      <c r="Q369" s="156"/>
      <c r="R369" s="157"/>
      <c r="S369" s="157"/>
      <c r="T369" s="157"/>
      <c r="U369" s="157"/>
      <c r="V369" s="157"/>
      <c r="W369" s="157"/>
      <c r="X369" s="157"/>
      <c r="Y369" s="147"/>
      <c r="Z369" s="147"/>
      <c r="AA369" s="147"/>
      <c r="AB369" s="147"/>
      <c r="AC369" s="147"/>
      <c r="AD369" s="147"/>
      <c r="AE369" s="147"/>
      <c r="AF369" s="147"/>
      <c r="AG369" s="147" t="s">
        <v>1170</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66">
        <v>98</v>
      </c>
      <c r="B370" s="167" t="s">
        <v>1576</v>
      </c>
      <c r="C370" s="183" t="s">
        <v>1577</v>
      </c>
      <c r="D370" s="168" t="s">
        <v>502</v>
      </c>
      <c r="E370" s="169">
        <v>25</v>
      </c>
      <c r="F370" s="170"/>
      <c r="G370" s="171">
        <f>ROUND(E370*F370,2)</f>
        <v>0</v>
      </c>
      <c r="H370" s="170">
        <v>26.32</v>
      </c>
      <c r="I370" s="171">
        <f>ROUND(E370*H370,2)</f>
        <v>658</v>
      </c>
      <c r="J370" s="170">
        <v>553.67999999999995</v>
      </c>
      <c r="K370" s="171">
        <f>ROUND(E370*J370,2)</f>
        <v>13842</v>
      </c>
      <c r="L370" s="171">
        <v>21</v>
      </c>
      <c r="M370" s="171">
        <f>G370*(1+L370/100)</f>
        <v>0</v>
      </c>
      <c r="N370" s="169">
        <v>1.4999999999999999E-4</v>
      </c>
      <c r="O370" s="169">
        <f>ROUND(E370*N370,2)</f>
        <v>0</v>
      </c>
      <c r="P370" s="169">
        <v>0</v>
      </c>
      <c r="Q370" s="169">
        <f>ROUND(E370*P370,2)</f>
        <v>0</v>
      </c>
      <c r="R370" s="171"/>
      <c r="S370" s="171" t="s">
        <v>245</v>
      </c>
      <c r="T370" s="172" t="s">
        <v>246</v>
      </c>
      <c r="U370" s="157">
        <v>0.4</v>
      </c>
      <c r="V370" s="157">
        <f>ROUND(E370*U370,2)</f>
        <v>10</v>
      </c>
      <c r="W370" s="157"/>
      <c r="X370" s="157" t="s">
        <v>247</v>
      </c>
      <c r="Y370" s="147"/>
      <c r="Z370" s="147"/>
      <c r="AA370" s="147"/>
      <c r="AB370" s="147"/>
      <c r="AC370" s="147"/>
      <c r="AD370" s="147"/>
      <c r="AE370" s="147"/>
      <c r="AF370" s="147"/>
      <c r="AG370" s="147" t="s">
        <v>1166</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54"/>
      <c r="B371" s="155"/>
      <c r="C371" s="197" t="s">
        <v>1578</v>
      </c>
      <c r="D371" s="198"/>
      <c r="E371" s="199">
        <v>25</v>
      </c>
      <c r="F371" s="157"/>
      <c r="G371" s="157"/>
      <c r="H371" s="157"/>
      <c r="I371" s="157"/>
      <c r="J371" s="157"/>
      <c r="K371" s="157"/>
      <c r="L371" s="157"/>
      <c r="M371" s="157"/>
      <c r="N371" s="156"/>
      <c r="O371" s="156"/>
      <c r="P371" s="156"/>
      <c r="Q371" s="156"/>
      <c r="R371" s="157"/>
      <c r="S371" s="157"/>
      <c r="T371" s="157"/>
      <c r="U371" s="157"/>
      <c r="V371" s="157"/>
      <c r="W371" s="157"/>
      <c r="X371" s="157"/>
      <c r="Y371" s="147"/>
      <c r="Z371" s="147"/>
      <c r="AA371" s="147"/>
      <c r="AB371" s="147"/>
      <c r="AC371" s="147"/>
      <c r="AD371" s="147"/>
      <c r="AE371" s="147"/>
      <c r="AF371" s="147"/>
      <c r="AG371" s="147" t="s">
        <v>1170</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73">
        <v>99</v>
      </c>
      <c r="B372" s="174" t="s">
        <v>1579</v>
      </c>
      <c r="C372" s="182" t="s">
        <v>1580</v>
      </c>
      <c r="D372" s="175" t="s">
        <v>502</v>
      </c>
      <c r="E372" s="176">
        <v>4</v>
      </c>
      <c r="F372" s="177"/>
      <c r="G372" s="178">
        <f>ROUND(E372*F372,2)</f>
        <v>0</v>
      </c>
      <c r="H372" s="177">
        <v>1120</v>
      </c>
      <c r="I372" s="178">
        <f>ROUND(E372*H372,2)</f>
        <v>4480</v>
      </c>
      <c r="J372" s="177">
        <v>0</v>
      </c>
      <c r="K372" s="178">
        <f>ROUND(E372*J372,2)</f>
        <v>0</v>
      </c>
      <c r="L372" s="178">
        <v>21</v>
      </c>
      <c r="M372" s="178">
        <f>G372*(1+L372/100)</f>
        <v>0</v>
      </c>
      <c r="N372" s="176">
        <v>9.5999999999999992E-3</v>
      </c>
      <c r="O372" s="176">
        <f>ROUND(E372*N372,2)</f>
        <v>0.04</v>
      </c>
      <c r="P372" s="176">
        <v>0</v>
      </c>
      <c r="Q372" s="176">
        <f>ROUND(E372*P372,2)</f>
        <v>0</v>
      </c>
      <c r="R372" s="178"/>
      <c r="S372" s="178" t="s">
        <v>245</v>
      </c>
      <c r="T372" s="179" t="s">
        <v>246</v>
      </c>
      <c r="U372" s="157">
        <v>0</v>
      </c>
      <c r="V372" s="157">
        <f>ROUND(E372*U372,2)</f>
        <v>0</v>
      </c>
      <c r="W372" s="157"/>
      <c r="X372" s="157" t="s">
        <v>264</v>
      </c>
      <c r="Y372" s="147"/>
      <c r="Z372" s="147"/>
      <c r="AA372" s="147"/>
      <c r="AB372" s="147"/>
      <c r="AC372" s="147"/>
      <c r="AD372" s="147"/>
      <c r="AE372" s="147"/>
      <c r="AF372" s="147"/>
      <c r="AG372" s="147" t="s">
        <v>1192</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5">
      <c r="A373" s="159" t="s">
        <v>240</v>
      </c>
      <c r="B373" s="160" t="s">
        <v>143</v>
      </c>
      <c r="C373" s="181" t="s">
        <v>144</v>
      </c>
      <c r="D373" s="161"/>
      <c r="E373" s="162"/>
      <c r="F373" s="163"/>
      <c r="G373" s="163">
        <f>SUMIF(AG374:AG410,"&lt;&gt;NOR",G374:G410)</f>
        <v>0</v>
      </c>
      <c r="H373" s="163"/>
      <c r="I373" s="163">
        <f>SUM(I374:I410)</f>
        <v>4132.16</v>
      </c>
      <c r="J373" s="163"/>
      <c r="K373" s="163">
        <f>SUM(K374:K410)</f>
        <v>201163.34</v>
      </c>
      <c r="L373" s="163"/>
      <c r="M373" s="163">
        <f>SUM(M374:M410)</f>
        <v>0</v>
      </c>
      <c r="N373" s="162"/>
      <c r="O373" s="162">
        <f>SUM(O374:O410)</f>
        <v>0.15</v>
      </c>
      <c r="P373" s="162"/>
      <c r="Q373" s="162">
        <f>SUM(Q374:Q410)</f>
        <v>321.91999999999996</v>
      </c>
      <c r="R373" s="163"/>
      <c r="S373" s="163"/>
      <c r="T373" s="164"/>
      <c r="U373" s="158"/>
      <c r="V373" s="158">
        <f>SUM(V374:V410)</f>
        <v>501.15000000000003</v>
      </c>
      <c r="W373" s="158"/>
      <c r="X373" s="158"/>
      <c r="AG373" t="s">
        <v>241</v>
      </c>
    </row>
    <row r="374" spans="1:60" ht="20.75" outlineLevel="1" x14ac:dyDescent="0.25">
      <c r="A374" s="166">
        <v>100</v>
      </c>
      <c r="B374" s="167" t="s">
        <v>1581</v>
      </c>
      <c r="C374" s="183" t="s">
        <v>1582</v>
      </c>
      <c r="D374" s="168" t="s">
        <v>896</v>
      </c>
      <c r="E374" s="169">
        <v>9.2924100000000003</v>
      </c>
      <c r="F374" s="170"/>
      <c r="G374" s="171">
        <f>ROUND(E374*F374,2)</f>
        <v>0</v>
      </c>
      <c r="H374" s="170">
        <v>33.950000000000003</v>
      </c>
      <c r="I374" s="171">
        <f>ROUND(E374*H374,2)</f>
        <v>315.48</v>
      </c>
      <c r="J374" s="170">
        <v>824.05</v>
      </c>
      <c r="K374" s="171">
        <f>ROUND(E374*J374,2)</f>
        <v>7657.41</v>
      </c>
      <c r="L374" s="171">
        <v>21</v>
      </c>
      <c r="M374" s="171">
        <f>G374*(1+L374/100)</f>
        <v>0</v>
      </c>
      <c r="N374" s="169">
        <v>1.2800000000000001E-3</v>
      </c>
      <c r="O374" s="169">
        <f>ROUND(E374*N374,2)</f>
        <v>0.01</v>
      </c>
      <c r="P374" s="169">
        <v>1.8</v>
      </c>
      <c r="Q374" s="169">
        <f>ROUND(E374*P374,2)</f>
        <v>16.73</v>
      </c>
      <c r="R374" s="171" t="s">
        <v>1583</v>
      </c>
      <c r="S374" s="171" t="s">
        <v>1165</v>
      </c>
      <c r="T374" s="172" t="s">
        <v>1165</v>
      </c>
      <c r="U374" s="157">
        <v>1.52</v>
      </c>
      <c r="V374" s="157">
        <f>ROUND(E374*U374,2)</f>
        <v>14.12</v>
      </c>
      <c r="W374" s="157"/>
      <c r="X374" s="157" t="s">
        <v>247</v>
      </c>
      <c r="Y374" s="147"/>
      <c r="Z374" s="147"/>
      <c r="AA374" s="147"/>
      <c r="AB374" s="147"/>
      <c r="AC374" s="147"/>
      <c r="AD374" s="147"/>
      <c r="AE374" s="147"/>
      <c r="AF374" s="147"/>
      <c r="AG374" s="147" t="s">
        <v>1166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1.35" outlineLevel="1" x14ac:dyDescent="0.25">
      <c r="A375" s="154"/>
      <c r="B375" s="155"/>
      <c r="C375" s="337" t="s">
        <v>1584</v>
      </c>
      <c r="D375" s="339"/>
      <c r="E375" s="339"/>
      <c r="F375" s="339"/>
      <c r="G375" s="339"/>
      <c r="H375" s="157"/>
      <c r="I375" s="157"/>
      <c r="J375" s="157"/>
      <c r="K375" s="157"/>
      <c r="L375" s="157"/>
      <c r="M375" s="157"/>
      <c r="N375" s="156"/>
      <c r="O375" s="156"/>
      <c r="P375" s="156"/>
      <c r="Q375" s="156"/>
      <c r="R375" s="157"/>
      <c r="S375" s="157"/>
      <c r="T375" s="157"/>
      <c r="U375" s="157"/>
      <c r="V375" s="157"/>
      <c r="W375" s="157"/>
      <c r="X375" s="157"/>
      <c r="Y375" s="147"/>
      <c r="Z375" s="147"/>
      <c r="AA375" s="147"/>
      <c r="AB375" s="147"/>
      <c r="AC375" s="147"/>
      <c r="AD375" s="147"/>
      <c r="AE375" s="147"/>
      <c r="AF375" s="147"/>
      <c r="AG375" s="147" t="s">
        <v>1168</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80" t="str">
        <f>C375</f>
        <v>nebo vybourání otvorů průřezové plochy přes 4 m2 ve zdivu nadzákladovém, včetně pomocného lešení o výšce podlahy do 1900 mm a pro zatížení do 1,5 kPa  (150 kg/m2)</v>
      </c>
      <c r="BB375" s="147"/>
      <c r="BC375" s="147"/>
      <c r="BD375" s="147"/>
      <c r="BE375" s="147"/>
      <c r="BF375" s="147"/>
      <c r="BG375" s="147"/>
      <c r="BH375" s="147"/>
    </row>
    <row r="376" spans="1:60" outlineLevel="1" x14ac:dyDescent="0.25">
      <c r="A376" s="154"/>
      <c r="B376" s="155"/>
      <c r="C376" s="197" t="s">
        <v>1585</v>
      </c>
      <c r="D376" s="198"/>
      <c r="E376" s="199">
        <v>0.70865999999999996</v>
      </c>
      <c r="F376" s="157"/>
      <c r="G376" s="157"/>
      <c r="H376" s="157"/>
      <c r="I376" s="157"/>
      <c r="J376" s="157"/>
      <c r="K376" s="157"/>
      <c r="L376" s="157"/>
      <c r="M376" s="157"/>
      <c r="N376" s="156"/>
      <c r="O376" s="156"/>
      <c r="P376" s="156"/>
      <c r="Q376" s="156"/>
      <c r="R376" s="157"/>
      <c r="S376" s="157"/>
      <c r="T376" s="157"/>
      <c r="U376" s="157"/>
      <c r="V376" s="157"/>
      <c r="W376" s="157"/>
      <c r="X376" s="157"/>
      <c r="Y376" s="147"/>
      <c r="Z376" s="147"/>
      <c r="AA376" s="147"/>
      <c r="AB376" s="147"/>
      <c r="AC376" s="147"/>
      <c r="AD376" s="147"/>
      <c r="AE376" s="147"/>
      <c r="AF376" s="147"/>
      <c r="AG376" s="147" t="s">
        <v>1170</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197" t="s">
        <v>1586</v>
      </c>
      <c r="D377" s="198"/>
      <c r="E377" s="199">
        <v>1.11375</v>
      </c>
      <c r="F377" s="157"/>
      <c r="G377" s="157"/>
      <c r="H377" s="157"/>
      <c r="I377" s="157"/>
      <c r="J377" s="157"/>
      <c r="K377" s="157"/>
      <c r="L377" s="157"/>
      <c r="M377" s="157"/>
      <c r="N377" s="156"/>
      <c r="O377" s="156"/>
      <c r="P377" s="156"/>
      <c r="Q377" s="156"/>
      <c r="R377" s="157"/>
      <c r="S377" s="157"/>
      <c r="T377" s="157"/>
      <c r="U377" s="157"/>
      <c r="V377" s="157"/>
      <c r="W377" s="157"/>
      <c r="X377" s="157"/>
      <c r="Y377" s="147"/>
      <c r="Z377" s="147"/>
      <c r="AA377" s="147"/>
      <c r="AB377" s="147"/>
      <c r="AC377" s="147"/>
      <c r="AD377" s="147"/>
      <c r="AE377" s="147"/>
      <c r="AF377" s="147"/>
      <c r="AG377" s="147" t="s">
        <v>1170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197" t="s">
        <v>1587</v>
      </c>
      <c r="D378" s="198"/>
      <c r="E378" s="199">
        <v>7.47</v>
      </c>
      <c r="F378" s="157"/>
      <c r="G378" s="157"/>
      <c r="H378" s="157"/>
      <c r="I378" s="157"/>
      <c r="J378" s="157"/>
      <c r="K378" s="157"/>
      <c r="L378" s="157"/>
      <c r="M378" s="157"/>
      <c r="N378" s="156"/>
      <c r="O378" s="156"/>
      <c r="P378" s="156"/>
      <c r="Q378" s="156"/>
      <c r="R378" s="157"/>
      <c r="S378" s="157"/>
      <c r="T378" s="157"/>
      <c r="U378" s="157"/>
      <c r="V378" s="157"/>
      <c r="W378" s="157"/>
      <c r="X378" s="157"/>
      <c r="Y378" s="147"/>
      <c r="Z378" s="147"/>
      <c r="AA378" s="147"/>
      <c r="AB378" s="147"/>
      <c r="AC378" s="147"/>
      <c r="AD378" s="147"/>
      <c r="AE378" s="147"/>
      <c r="AF378" s="147"/>
      <c r="AG378" s="147" t="s">
        <v>1170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ht="20.75" outlineLevel="1" x14ac:dyDescent="0.25">
      <c r="A379" s="166">
        <v>101</v>
      </c>
      <c r="B379" s="167" t="s">
        <v>1588</v>
      </c>
      <c r="C379" s="183" t="s">
        <v>1589</v>
      </c>
      <c r="D379" s="168" t="s">
        <v>896</v>
      </c>
      <c r="E379" s="169">
        <v>20.9862</v>
      </c>
      <c r="F379" s="170"/>
      <c r="G379" s="171">
        <f>ROUND(E379*F379,2)</f>
        <v>0</v>
      </c>
      <c r="H379" s="170">
        <v>0</v>
      </c>
      <c r="I379" s="171">
        <f>ROUND(E379*H379,2)</f>
        <v>0</v>
      </c>
      <c r="J379" s="170">
        <v>1075</v>
      </c>
      <c r="K379" s="171">
        <f>ROUND(E379*J379,2)</f>
        <v>22560.17</v>
      </c>
      <c r="L379" s="171">
        <v>21</v>
      </c>
      <c r="M379" s="171">
        <f>G379*(1+L379/100)</f>
        <v>0</v>
      </c>
      <c r="N379" s="169">
        <v>0</v>
      </c>
      <c r="O379" s="169">
        <f>ROUND(E379*N379,2)</f>
        <v>0</v>
      </c>
      <c r="P379" s="169">
        <v>1.5940000000000001</v>
      </c>
      <c r="Q379" s="169">
        <f>ROUND(E379*P379,2)</f>
        <v>33.450000000000003</v>
      </c>
      <c r="R379" s="171" t="s">
        <v>1583</v>
      </c>
      <c r="S379" s="171" t="s">
        <v>1165</v>
      </c>
      <c r="T379" s="172" t="s">
        <v>1165</v>
      </c>
      <c r="U379" s="157">
        <v>2.42</v>
      </c>
      <c r="V379" s="157">
        <f>ROUND(E379*U379,2)</f>
        <v>50.79</v>
      </c>
      <c r="W379" s="157"/>
      <c r="X379" s="157" t="s">
        <v>247</v>
      </c>
      <c r="Y379" s="147"/>
      <c r="Z379" s="147"/>
      <c r="AA379" s="147"/>
      <c r="AB379" s="147"/>
      <c r="AC379" s="147"/>
      <c r="AD379" s="147"/>
      <c r="AE379" s="147"/>
      <c r="AF379" s="147"/>
      <c r="AG379" s="147" t="s">
        <v>1166</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ht="21.35" outlineLevel="1" x14ac:dyDescent="0.25">
      <c r="A380" s="154"/>
      <c r="B380" s="155"/>
      <c r="C380" s="337" t="s">
        <v>1584</v>
      </c>
      <c r="D380" s="339"/>
      <c r="E380" s="339"/>
      <c r="F380" s="339"/>
      <c r="G380" s="339"/>
      <c r="H380" s="157"/>
      <c r="I380" s="157"/>
      <c r="J380" s="157"/>
      <c r="K380" s="157"/>
      <c r="L380" s="157"/>
      <c r="M380" s="157"/>
      <c r="N380" s="156"/>
      <c r="O380" s="156"/>
      <c r="P380" s="156"/>
      <c r="Q380" s="156"/>
      <c r="R380" s="157"/>
      <c r="S380" s="157"/>
      <c r="T380" s="157"/>
      <c r="U380" s="157"/>
      <c r="V380" s="157"/>
      <c r="W380" s="157"/>
      <c r="X380" s="157"/>
      <c r="Y380" s="147"/>
      <c r="Z380" s="147"/>
      <c r="AA380" s="147"/>
      <c r="AB380" s="147"/>
      <c r="AC380" s="147"/>
      <c r="AD380" s="147"/>
      <c r="AE380" s="147"/>
      <c r="AF380" s="147"/>
      <c r="AG380" s="147" t="s">
        <v>1168</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80" t="str">
        <f>C380</f>
        <v>nebo vybourání otvorů průřezové plochy přes 4 m2 ve zdivu nadzákladovém, včetně pomocného lešení o výšce podlahy do 1900 mm a pro zatížení do 1,5 kPa  (150 kg/m2)</v>
      </c>
      <c r="BB380" s="147"/>
      <c r="BC380" s="147"/>
      <c r="BD380" s="147"/>
      <c r="BE380" s="147"/>
      <c r="BF380" s="147"/>
      <c r="BG380" s="147"/>
      <c r="BH380" s="147"/>
    </row>
    <row r="381" spans="1:60" outlineLevel="1" x14ac:dyDescent="0.25">
      <c r="A381" s="154"/>
      <c r="B381" s="155"/>
      <c r="C381" s="197" t="s">
        <v>1590</v>
      </c>
      <c r="D381" s="198"/>
      <c r="E381" s="199">
        <v>20.9862</v>
      </c>
      <c r="F381" s="157"/>
      <c r="G381" s="157"/>
      <c r="H381" s="157"/>
      <c r="I381" s="157"/>
      <c r="J381" s="157"/>
      <c r="K381" s="157"/>
      <c r="L381" s="157"/>
      <c r="M381" s="157"/>
      <c r="N381" s="156"/>
      <c r="O381" s="156"/>
      <c r="P381" s="156"/>
      <c r="Q381" s="156"/>
      <c r="R381" s="157"/>
      <c r="S381" s="157"/>
      <c r="T381" s="157"/>
      <c r="U381" s="157"/>
      <c r="V381" s="157"/>
      <c r="W381" s="157"/>
      <c r="X381" s="157"/>
      <c r="Y381" s="147"/>
      <c r="Z381" s="147"/>
      <c r="AA381" s="147"/>
      <c r="AB381" s="147"/>
      <c r="AC381" s="147"/>
      <c r="AD381" s="147"/>
      <c r="AE381" s="147"/>
      <c r="AF381" s="147"/>
      <c r="AG381" s="147" t="s">
        <v>1170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66">
        <v>102</v>
      </c>
      <c r="B382" s="167" t="s">
        <v>1591</v>
      </c>
      <c r="C382" s="183" t="s">
        <v>1592</v>
      </c>
      <c r="D382" s="168" t="s">
        <v>337</v>
      </c>
      <c r="E382" s="169">
        <v>24</v>
      </c>
      <c r="F382" s="170"/>
      <c r="G382" s="171">
        <f>ROUND(E382*F382,2)</f>
        <v>0</v>
      </c>
      <c r="H382" s="170">
        <v>0</v>
      </c>
      <c r="I382" s="171">
        <f>ROUND(E382*H382,2)</f>
        <v>0</v>
      </c>
      <c r="J382" s="170">
        <v>255</v>
      </c>
      <c r="K382" s="171">
        <f>ROUND(E382*J382,2)</f>
        <v>6120</v>
      </c>
      <c r="L382" s="171">
        <v>21</v>
      </c>
      <c r="M382" s="171">
        <f>G382*(1+L382/100)</f>
        <v>0</v>
      </c>
      <c r="N382" s="169">
        <v>0</v>
      </c>
      <c r="O382" s="169">
        <f>ROUND(E382*N382,2)</f>
        <v>0</v>
      </c>
      <c r="P382" s="169">
        <v>7.0000000000000007E-2</v>
      </c>
      <c r="Q382" s="169">
        <f>ROUND(E382*P382,2)</f>
        <v>1.68</v>
      </c>
      <c r="R382" s="171" t="s">
        <v>1583</v>
      </c>
      <c r="S382" s="171" t="s">
        <v>1165</v>
      </c>
      <c r="T382" s="172" t="s">
        <v>1165</v>
      </c>
      <c r="U382" s="157">
        <v>0.64</v>
      </c>
      <c r="V382" s="157">
        <f>ROUND(E382*U382,2)</f>
        <v>15.36</v>
      </c>
      <c r="W382" s="157"/>
      <c r="X382" s="157" t="s">
        <v>247</v>
      </c>
      <c r="Y382" s="147"/>
      <c r="Z382" s="147"/>
      <c r="AA382" s="147"/>
      <c r="AB382" s="147"/>
      <c r="AC382" s="147"/>
      <c r="AD382" s="147"/>
      <c r="AE382" s="147"/>
      <c r="AF382" s="147"/>
      <c r="AG382" s="147" t="s">
        <v>1166</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54"/>
      <c r="B383" s="155"/>
      <c r="C383" s="197" t="s">
        <v>1593</v>
      </c>
      <c r="D383" s="198"/>
      <c r="E383" s="199">
        <v>24</v>
      </c>
      <c r="F383" s="157"/>
      <c r="G383" s="157"/>
      <c r="H383" s="157"/>
      <c r="I383" s="157"/>
      <c r="J383" s="157"/>
      <c r="K383" s="157"/>
      <c r="L383" s="157"/>
      <c r="M383" s="157"/>
      <c r="N383" s="156"/>
      <c r="O383" s="156"/>
      <c r="P383" s="156"/>
      <c r="Q383" s="156"/>
      <c r="R383" s="157"/>
      <c r="S383" s="157"/>
      <c r="T383" s="157"/>
      <c r="U383" s="157"/>
      <c r="V383" s="157"/>
      <c r="W383" s="157"/>
      <c r="X383" s="157"/>
      <c r="Y383" s="147"/>
      <c r="Z383" s="147"/>
      <c r="AA383" s="147"/>
      <c r="AB383" s="147"/>
      <c r="AC383" s="147"/>
      <c r="AD383" s="147"/>
      <c r="AE383" s="147"/>
      <c r="AF383" s="147"/>
      <c r="AG383" s="147" t="s">
        <v>1170</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66">
        <v>103</v>
      </c>
      <c r="B384" s="167" t="s">
        <v>1594</v>
      </c>
      <c r="C384" s="183" t="s">
        <v>1595</v>
      </c>
      <c r="D384" s="168" t="s">
        <v>581</v>
      </c>
      <c r="E384" s="169">
        <v>11.9</v>
      </c>
      <c r="F384" s="170"/>
      <c r="G384" s="171">
        <f>ROUND(E384*F384,2)</f>
        <v>0</v>
      </c>
      <c r="H384" s="170">
        <v>0</v>
      </c>
      <c r="I384" s="171">
        <f>ROUND(E384*H384,2)</f>
        <v>0</v>
      </c>
      <c r="J384" s="170">
        <v>1332</v>
      </c>
      <c r="K384" s="171">
        <f>ROUND(E384*J384,2)</f>
        <v>15850.8</v>
      </c>
      <c r="L384" s="171">
        <v>21</v>
      </c>
      <c r="M384" s="171">
        <f>G384*(1+L384/100)</f>
        <v>0</v>
      </c>
      <c r="N384" s="169">
        <v>0</v>
      </c>
      <c r="O384" s="169">
        <f>ROUND(E384*N384,2)</f>
        <v>0</v>
      </c>
      <c r="P384" s="169">
        <v>0.432</v>
      </c>
      <c r="Q384" s="169">
        <f>ROUND(E384*P384,2)</f>
        <v>5.14</v>
      </c>
      <c r="R384" s="171" t="s">
        <v>1583</v>
      </c>
      <c r="S384" s="171" t="s">
        <v>1165</v>
      </c>
      <c r="T384" s="172" t="s">
        <v>1165</v>
      </c>
      <c r="U384" s="157">
        <v>3</v>
      </c>
      <c r="V384" s="157">
        <f>ROUND(E384*U384,2)</f>
        <v>35.700000000000003</v>
      </c>
      <c r="W384" s="157"/>
      <c r="X384" s="157" t="s">
        <v>247</v>
      </c>
      <c r="Y384" s="147"/>
      <c r="Z384" s="147"/>
      <c r="AA384" s="147"/>
      <c r="AB384" s="147"/>
      <c r="AC384" s="147"/>
      <c r="AD384" s="147"/>
      <c r="AE384" s="147"/>
      <c r="AF384" s="147"/>
      <c r="AG384" s="147" t="s">
        <v>1166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197" t="s">
        <v>1596</v>
      </c>
      <c r="D385" s="198"/>
      <c r="E385" s="199">
        <v>11.9</v>
      </c>
      <c r="F385" s="157"/>
      <c r="G385" s="157"/>
      <c r="H385" s="157"/>
      <c r="I385" s="157"/>
      <c r="J385" s="157"/>
      <c r="K385" s="157"/>
      <c r="L385" s="157"/>
      <c r="M385" s="157"/>
      <c r="N385" s="156"/>
      <c r="O385" s="156"/>
      <c r="P385" s="156"/>
      <c r="Q385" s="156"/>
      <c r="R385" s="157"/>
      <c r="S385" s="157"/>
      <c r="T385" s="157"/>
      <c r="U385" s="157"/>
      <c r="V385" s="157"/>
      <c r="W385" s="157"/>
      <c r="X385" s="157"/>
      <c r="Y385" s="147"/>
      <c r="Z385" s="147"/>
      <c r="AA385" s="147"/>
      <c r="AB385" s="147"/>
      <c r="AC385" s="147"/>
      <c r="AD385" s="147"/>
      <c r="AE385" s="147"/>
      <c r="AF385" s="147"/>
      <c r="AG385" s="147" t="s">
        <v>1170</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66">
        <v>104</v>
      </c>
      <c r="B386" s="167" t="s">
        <v>1597</v>
      </c>
      <c r="C386" s="183" t="s">
        <v>1598</v>
      </c>
      <c r="D386" s="168" t="s">
        <v>581</v>
      </c>
      <c r="E386" s="169">
        <v>764.32709999999997</v>
      </c>
      <c r="F386" s="170"/>
      <c r="G386" s="171">
        <f>ROUND(E386*F386,2)</f>
        <v>0</v>
      </c>
      <c r="H386" s="170">
        <v>0</v>
      </c>
      <c r="I386" s="171">
        <f>ROUND(E386*H386,2)</f>
        <v>0</v>
      </c>
      <c r="J386" s="170">
        <v>53.9</v>
      </c>
      <c r="K386" s="171">
        <f>ROUND(E386*J386,2)</f>
        <v>41197.230000000003</v>
      </c>
      <c r="L386" s="171">
        <v>21</v>
      </c>
      <c r="M386" s="171">
        <f>G386*(1+L386/100)</f>
        <v>0</v>
      </c>
      <c r="N386" s="169">
        <v>0</v>
      </c>
      <c r="O386" s="169">
        <f>ROUND(E386*N386,2)</f>
        <v>0</v>
      </c>
      <c r="P386" s="169">
        <v>0.122</v>
      </c>
      <c r="Q386" s="169">
        <f>ROUND(E386*P386,2)</f>
        <v>93.25</v>
      </c>
      <c r="R386" s="171" t="s">
        <v>1583</v>
      </c>
      <c r="S386" s="171" t="s">
        <v>1165</v>
      </c>
      <c r="T386" s="172" t="s">
        <v>1165</v>
      </c>
      <c r="U386" s="157">
        <v>0.12</v>
      </c>
      <c r="V386" s="157">
        <f>ROUND(E386*U386,2)</f>
        <v>91.72</v>
      </c>
      <c r="W386" s="157"/>
      <c r="X386" s="157" t="s">
        <v>247</v>
      </c>
      <c r="Y386" s="147"/>
      <c r="Z386" s="147"/>
      <c r="AA386" s="147"/>
      <c r="AB386" s="147"/>
      <c r="AC386" s="147"/>
      <c r="AD386" s="147"/>
      <c r="AE386" s="147"/>
      <c r="AF386" s="147"/>
      <c r="AG386" s="147" t="s">
        <v>1166</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337" t="s">
        <v>1599</v>
      </c>
      <c r="D387" s="339"/>
      <c r="E387" s="339"/>
      <c r="F387" s="339"/>
      <c r="G387" s="339"/>
      <c r="H387" s="157"/>
      <c r="I387" s="157"/>
      <c r="J387" s="157"/>
      <c r="K387" s="157"/>
      <c r="L387" s="157"/>
      <c r="M387" s="157"/>
      <c r="N387" s="156"/>
      <c r="O387" s="156"/>
      <c r="P387" s="156"/>
      <c r="Q387" s="156"/>
      <c r="R387" s="157"/>
      <c r="S387" s="157"/>
      <c r="T387" s="157"/>
      <c r="U387" s="157"/>
      <c r="V387" s="157"/>
      <c r="W387" s="157"/>
      <c r="X387" s="157"/>
      <c r="Y387" s="147"/>
      <c r="Z387" s="147"/>
      <c r="AA387" s="147"/>
      <c r="AB387" s="147"/>
      <c r="AC387" s="147"/>
      <c r="AD387" s="147"/>
      <c r="AE387" s="147"/>
      <c r="AF387" s="147"/>
      <c r="AG387" s="147" t="s">
        <v>1168</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ht="20.75" outlineLevel="1" x14ac:dyDescent="0.25">
      <c r="A388" s="154"/>
      <c r="B388" s="155"/>
      <c r="C388" s="197" t="s">
        <v>1363</v>
      </c>
      <c r="D388" s="198"/>
      <c r="E388" s="199">
        <v>672.07327999999995</v>
      </c>
      <c r="F388" s="157"/>
      <c r="G388" s="157"/>
      <c r="H388" s="157"/>
      <c r="I388" s="157"/>
      <c r="J388" s="157"/>
      <c r="K388" s="157"/>
      <c r="L388" s="157"/>
      <c r="M388" s="157"/>
      <c r="N388" s="156"/>
      <c r="O388" s="156"/>
      <c r="P388" s="156"/>
      <c r="Q388" s="156"/>
      <c r="R388" s="157"/>
      <c r="S388" s="157"/>
      <c r="T388" s="157"/>
      <c r="U388" s="157"/>
      <c r="V388" s="157"/>
      <c r="W388" s="157"/>
      <c r="X388" s="157"/>
      <c r="Y388" s="147"/>
      <c r="Z388" s="147"/>
      <c r="AA388" s="147"/>
      <c r="AB388" s="147"/>
      <c r="AC388" s="147"/>
      <c r="AD388" s="147"/>
      <c r="AE388" s="147"/>
      <c r="AF388" s="147"/>
      <c r="AG388" s="147" t="s">
        <v>1170</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54"/>
      <c r="B389" s="155"/>
      <c r="C389" s="197" t="s">
        <v>1364</v>
      </c>
      <c r="D389" s="198"/>
      <c r="E389" s="199">
        <v>92.253829999999994</v>
      </c>
      <c r="F389" s="157"/>
      <c r="G389" s="157"/>
      <c r="H389" s="157"/>
      <c r="I389" s="157"/>
      <c r="J389" s="157"/>
      <c r="K389" s="157"/>
      <c r="L389" s="157"/>
      <c r="M389" s="157"/>
      <c r="N389" s="156"/>
      <c r="O389" s="156"/>
      <c r="P389" s="156"/>
      <c r="Q389" s="156"/>
      <c r="R389" s="157"/>
      <c r="S389" s="157"/>
      <c r="T389" s="157"/>
      <c r="U389" s="157"/>
      <c r="V389" s="157"/>
      <c r="W389" s="157"/>
      <c r="X389" s="157"/>
      <c r="Y389" s="147"/>
      <c r="Z389" s="147"/>
      <c r="AA389" s="147"/>
      <c r="AB389" s="147"/>
      <c r="AC389" s="147"/>
      <c r="AD389" s="147"/>
      <c r="AE389" s="147"/>
      <c r="AF389" s="147"/>
      <c r="AG389" s="147" t="s">
        <v>1170</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66">
        <v>105</v>
      </c>
      <c r="B390" s="167" t="s">
        <v>1600</v>
      </c>
      <c r="C390" s="183" t="s">
        <v>1601</v>
      </c>
      <c r="D390" s="168" t="s">
        <v>581</v>
      </c>
      <c r="E390" s="169">
        <v>8.65</v>
      </c>
      <c r="F390" s="170"/>
      <c r="G390" s="171">
        <f>ROUND(E390*F390,2)</f>
        <v>0</v>
      </c>
      <c r="H390" s="170">
        <v>0</v>
      </c>
      <c r="I390" s="171">
        <f>ROUND(E390*H390,2)</f>
        <v>0</v>
      </c>
      <c r="J390" s="170">
        <v>95.7</v>
      </c>
      <c r="K390" s="171">
        <f>ROUND(E390*J390,2)</f>
        <v>827.81</v>
      </c>
      <c r="L390" s="171">
        <v>21</v>
      </c>
      <c r="M390" s="171">
        <f>G390*(1+L390/100)</f>
        <v>0</v>
      </c>
      <c r="N390" s="169">
        <v>0</v>
      </c>
      <c r="O390" s="169">
        <f>ROUND(E390*N390,2)</f>
        <v>0</v>
      </c>
      <c r="P390" s="169">
        <v>0.02</v>
      </c>
      <c r="Q390" s="169">
        <f>ROUND(E390*P390,2)</f>
        <v>0.17</v>
      </c>
      <c r="R390" s="171" t="s">
        <v>1583</v>
      </c>
      <c r="S390" s="171" t="s">
        <v>1165</v>
      </c>
      <c r="T390" s="172" t="s">
        <v>1165</v>
      </c>
      <c r="U390" s="157">
        <v>0.24</v>
      </c>
      <c r="V390" s="157">
        <f>ROUND(E390*U390,2)</f>
        <v>2.08</v>
      </c>
      <c r="W390" s="157"/>
      <c r="X390" s="157" t="s">
        <v>247</v>
      </c>
      <c r="Y390" s="147"/>
      <c r="Z390" s="147"/>
      <c r="AA390" s="147"/>
      <c r="AB390" s="147"/>
      <c r="AC390" s="147"/>
      <c r="AD390" s="147"/>
      <c r="AE390" s="147"/>
      <c r="AF390" s="147"/>
      <c r="AG390" s="147" t="s">
        <v>1166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5">
      <c r="A391" s="154"/>
      <c r="B391" s="155"/>
      <c r="C391" s="337" t="s">
        <v>1602</v>
      </c>
      <c r="D391" s="339"/>
      <c r="E391" s="339"/>
      <c r="F391" s="339"/>
      <c r="G391" s="339"/>
      <c r="H391" s="157"/>
      <c r="I391" s="157"/>
      <c r="J391" s="157"/>
      <c r="K391" s="157"/>
      <c r="L391" s="157"/>
      <c r="M391" s="157"/>
      <c r="N391" s="156"/>
      <c r="O391" s="156"/>
      <c r="P391" s="156"/>
      <c r="Q391" s="156"/>
      <c r="R391" s="157"/>
      <c r="S391" s="157"/>
      <c r="T391" s="157"/>
      <c r="U391" s="157"/>
      <c r="V391" s="157"/>
      <c r="W391" s="157"/>
      <c r="X391" s="157"/>
      <c r="Y391" s="147"/>
      <c r="Z391" s="147"/>
      <c r="AA391" s="147"/>
      <c r="AB391" s="147"/>
      <c r="AC391" s="147"/>
      <c r="AD391" s="147"/>
      <c r="AE391" s="147"/>
      <c r="AF391" s="147"/>
      <c r="AG391" s="147" t="s">
        <v>1168</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197" t="s">
        <v>1603</v>
      </c>
      <c r="D392" s="198"/>
      <c r="E392" s="199">
        <v>8.65</v>
      </c>
      <c r="F392" s="157"/>
      <c r="G392" s="157"/>
      <c r="H392" s="157"/>
      <c r="I392" s="157"/>
      <c r="J392" s="157"/>
      <c r="K392" s="157"/>
      <c r="L392" s="157"/>
      <c r="M392" s="157"/>
      <c r="N392" s="156"/>
      <c r="O392" s="156"/>
      <c r="P392" s="156"/>
      <c r="Q392" s="156"/>
      <c r="R392" s="157"/>
      <c r="S392" s="157"/>
      <c r="T392" s="157"/>
      <c r="U392" s="157"/>
      <c r="V392" s="157"/>
      <c r="W392" s="157"/>
      <c r="X392" s="157"/>
      <c r="Y392" s="147"/>
      <c r="Z392" s="147"/>
      <c r="AA392" s="147"/>
      <c r="AB392" s="147"/>
      <c r="AC392" s="147"/>
      <c r="AD392" s="147"/>
      <c r="AE392" s="147"/>
      <c r="AF392" s="147"/>
      <c r="AG392" s="147" t="s">
        <v>1170</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66">
        <v>106</v>
      </c>
      <c r="B393" s="167" t="s">
        <v>1604</v>
      </c>
      <c r="C393" s="183" t="s">
        <v>1605</v>
      </c>
      <c r="D393" s="168" t="s">
        <v>337</v>
      </c>
      <c r="E393" s="169">
        <v>11.8</v>
      </c>
      <c r="F393" s="170"/>
      <c r="G393" s="171">
        <f>ROUND(E393*F393,2)</f>
        <v>0</v>
      </c>
      <c r="H393" s="170">
        <v>0</v>
      </c>
      <c r="I393" s="171">
        <f>ROUND(E393*H393,2)</f>
        <v>0</v>
      </c>
      <c r="J393" s="170">
        <v>27.9</v>
      </c>
      <c r="K393" s="171">
        <f>ROUND(E393*J393,2)</f>
        <v>329.22</v>
      </c>
      <c r="L393" s="171">
        <v>21</v>
      </c>
      <c r="M393" s="171">
        <f>G393*(1+L393/100)</f>
        <v>0</v>
      </c>
      <c r="N393" s="169">
        <v>0</v>
      </c>
      <c r="O393" s="169">
        <f>ROUND(E393*N393,2)</f>
        <v>0</v>
      </c>
      <c r="P393" s="169">
        <v>4.0000000000000002E-4</v>
      </c>
      <c r="Q393" s="169">
        <f>ROUND(E393*P393,2)</f>
        <v>0</v>
      </c>
      <c r="R393" s="171" t="s">
        <v>1583</v>
      </c>
      <c r="S393" s="171" t="s">
        <v>1165</v>
      </c>
      <c r="T393" s="172" t="s">
        <v>1165</v>
      </c>
      <c r="U393" s="157">
        <v>7.0000000000000007E-2</v>
      </c>
      <c r="V393" s="157">
        <f>ROUND(E393*U393,2)</f>
        <v>0.83</v>
      </c>
      <c r="W393" s="157"/>
      <c r="X393" s="157" t="s">
        <v>247</v>
      </c>
      <c r="Y393" s="147"/>
      <c r="Z393" s="147"/>
      <c r="AA393" s="147"/>
      <c r="AB393" s="147"/>
      <c r="AC393" s="147"/>
      <c r="AD393" s="147"/>
      <c r="AE393" s="147"/>
      <c r="AF393" s="147"/>
      <c r="AG393" s="147" t="s">
        <v>1166</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337" t="s">
        <v>1602</v>
      </c>
      <c r="D394" s="339"/>
      <c r="E394" s="339"/>
      <c r="F394" s="339"/>
      <c r="G394" s="339"/>
      <c r="H394" s="157"/>
      <c r="I394" s="157"/>
      <c r="J394" s="157"/>
      <c r="K394" s="157"/>
      <c r="L394" s="157"/>
      <c r="M394" s="157"/>
      <c r="N394" s="156"/>
      <c r="O394" s="156"/>
      <c r="P394" s="156"/>
      <c r="Q394" s="156"/>
      <c r="R394" s="157"/>
      <c r="S394" s="157"/>
      <c r="T394" s="157"/>
      <c r="U394" s="157"/>
      <c r="V394" s="157"/>
      <c r="W394" s="157"/>
      <c r="X394" s="157"/>
      <c r="Y394" s="147"/>
      <c r="Z394" s="147"/>
      <c r="AA394" s="147"/>
      <c r="AB394" s="147"/>
      <c r="AC394" s="147"/>
      <c r="AD394" s="147"/>
      <c r="AE394" s="147"/>
      <c r="AF394" s="147"/>
      <c r="AG394" s="147" t="s">
        <v>1168</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54"/>
      <c r="B395" s="155"/>
      <c r="C395" s="197" t="s">
        <v>1606</v>
      </c>
      <c r="D395" s="198"/>
      <c r="E395" s="199">
        <v>11.8</v>
      </c>
      <c r="F395" s="157"/>
      <c r="G395" s="157"/>
      <c r="H395" s="157"/>
      <c r="I395" s="157"/>
      <c r="J395" s="157"/>
      <c r="K395" s="157"/>
      <c r="L395" s="157"/>
      <c r="M395" s="157"/>
      <c r="N395" s="156"/>
      <c r="O395" s="156"/>
      <c r="P395" s="156"/>
      <c r="Q395" s="156"/>
      <c r="R395" s="157"/>
      <c r="S395" s="157"/>
      <c r="T395" s="157"/>
      <c r="U395" s="157"/>
      <c r="V395" s="157"/>
      <c r="W395" s="157"/>
      <c r="X395" s="157"/>
      <c r="Y395" s="147"/>
      <c r="Z395" s="147"/>
      <c r="AA395" s="147"/>
      <c r="AB395" s="147"/>
      <c r="AC395" s="147"/>
      <c r="AD395" s="147"/>
      <c r="AE395" s="147"/>
      <c r="AF395" s="147"/>
      <c r="AG395" s="147" t="s">
        <v>1170</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ht="20.75" outlineLevel="1" x14ac:dyDescent="0.25">
      <c r="A396" s="166">
        <v>107</v>
      </c>
      <c r="B396" s="167" t="s">
        <v>1607</v>
      </c>
      <c r="C396" s="183" t="s">
        <v>1608</v>
      </c>
      <c r="D396" s="168" t="s">
        <v>896</v>
      </c>
      <c r="E396" s="169">
        <v>114.64906999999999</v>
      </c>
      <c r="F396" s="170"/>
      <c r="G396" s="171">
        <f>ROUND(E396*F396,2)</f>
        <v>0</v>
      </c>
      <c r="H396" s="170">
        <v>0</v>
      </c>
      <c r="I396" s="171">
        <f>ROUND(E396*H396,2)</f>
        <v>0</v>
      </c>
      <c r="J396" s="170">
        <v>381</v>
      </c>
      <c r="K396" s="171">
        <f>ROUND(E396*J396,2)</f>
        <v>43681.3</v>
      </c>
      <c r="L396" s="171">
        <v>21</v>
      </c>
      <c r="M396" s="171">
        <f>G396*(1+L396/100)</f>
        <v>0</v>
      </c>
      <c r="N396" s="169">
        <v>0</v>
      </c>
      <c r="O396" s="169">
        <f>ROUND(E396*N396,2)</f>
        <v>0</v>
      </c>
      <c r="P396" s="169">
        <v>1.4</v>
      </c>
      <c r="Q396" s="169">
        <f>ROUND(E396*P396,2)</f>
        <v>160.51</v>
      </c>
      <c r="R396" s="171" t="s">
        <v>1583</v>
      </c>
      <c r="S396" s="171" t="s">
        <v>1165</v>
      </c>
      <c r="T396" s="172" t="s">
        <v>1165</v>
      </c>
      <c r="U396" s="157">
        <v>1.0509999999999999</v>
      </c>
      <c r="V396" s="157">
        <f>ROUND(E396*U396,2)</f>
        <v>120.5</v>
      </c>
      <c r="W396" s="157"/>
      <c r="X396" s="157" t="s">
        <v>247</v>
      </c>
      <c r="Y396" s="147"/>
      <c r="Z396" s="147"/>
      <c r="AA396" s="147"/>
      <c r="AB396" s="147"/>
      <c r="AC396" s="147"/>
      <c r="AD396" s="147"/>
      <c r="AE396" s="147"/>
      <c r="AF396" s="147"/>
      <c r="AG396" s="147" t="s">
        <v>1166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20.75" outlineLevel="1" x14ac:dyDescent="0.25">
      <c r="A397" s="154"/>
      <c r="B397" s="155"/>
      <c r="C397" s="197" t="s">
        <v>1609</v>
      </c>
      <c r="D397" s="198"/>
      <c r="E397" s="199">
        <v>100.81099</v>
      </c>
      <c r="F397" s="157"/>
      <c r="G397" s="157"/>
      <c r="H397" s="157"/>
      <c r="I397" s="157"/>
      <c r="J397" s="157"/>
      <c r="K397" s="157"/>
      <c r="L397" s="157"/>
      <c r="M397" s="157"/>
      <c r="N397" s="156"/>
      <c r="O397" s="156"/>
      <c r="P397" s="156"/>
      <c r="Q397" s="156"/>
      <c r="R397" s="157"/>
      <c r="S397" s="157"/>
      <c r="T397" s="157"/>
      <c r="U397" s="157"/>
      <c r="V397" s="157"/>
      <c r="W397" s="157"/>
      <c r="X397" s="157"/>
      <c r="Y397" s="147"/>
      <c r="Z397" s="147"/>
      <c r="AA397" s="147"/>
      <c r="AB397" s="147"/>
      <c r="AC397" s="147"/>
      <c r="AD397" s="147"/>
      <c r="AE397" s="147"/>
      <c r="AF397" s="147"/>
      <c r="AG397" s="147" t="s">
        <v>1170</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54"/>
      <c r="B398" s="155"/>
      <c r="C398" s="197" t="s">
        <v>1610</v>
      </c>
      <c r="D398" s="198"/>
      <c r="E398" s="199">
        <v>13.83807</v>
      </c>
      <c r="F398" s="157"/>
      <c r="G398" s="157"/>
      <c r="H398" s="157"/>
      <c r="I398" s="157"/>
      <c r="J398" s="157"/>
      <c r="K398" s="157"/>
      <c r="L398" s="157"/>
      <c r="M398" s="157"/>
      <c r="N398" s="156"/>
      <c r="O398" s="156"/>
      <c r="P398" s="156"/>
      <c r="Q398" s="156"/>
      <c r="R398" s="157"/>
      <c r="S398" s="157"/>
      <c r="T398" s="157"/>
      <c r="U398" s="157"/>
      <c r="V398" s="157"/>
      <c r="W398" s="157"/>
      <c r="X398" s="157"/>
      <c r="Y398" s="147"/>
      <c r="Z398" s="147"/>
      <c r="AA398" s="147"/>
      <c r="AB398" s="147"/>
      <c r="AC398" s="147"/>
      <c r="AD398" s="147"/>
      <c r="AE398" s="147"/>
      <c r="AF398" s="147"/>
      <c r="AG398" s="147" t="s">
        <v>1170</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66">
        <v>108</v>
      </c>
      <c r="B399" s="167" t="s">
        <v>1611</v>
      </c>
      <c r="C399" s="183" t="s">
        <v>1612</v>
      </c>
      <c r="D399" s="168" t="s">
        <v>581</v>
      </c>
      <c r="E399" s="169">
        <v>2.8574999999999999</v>
      </c>
      <c r="F399" s="170"/>
      <c r="G399" s="171">
        <f>ROUND(E399*F399,2)</f>
        <v>0</v>
      </c>
      <c r="H399" s="170">
        <v>26.58</v>
      </c>
      <c r="I399" s="171">
        <f>ROUND(E399*H399,2)</f>
        <v>75.95</v>
      </c>
      <c r="J399" s="170">
        <v>247.92</v>
      </c>
      <c r="K399" s="171">
        <f>ROUND(E399*J399,2)</f>
        <v>708.43</v>
      </c>
      <c r="L399" s="171">
        <v>21</v>
      </c>
      <c r="M399" s="171">
        <f>G399*(1+L399/100)</f>
        <v>0</v>
      </c>
      <c r="N399" s="169">
        <v>1E-3</v>
      </c>
      <c r="O399" s="169">
        <f>ROUND(E399*N399,2)</f>
        <v>0</v>
      </c>
      <c r="P399" s="169">
        <v>6.2E-2</v>
      </c>
      <c r="Q399" s="169">
        <f>ROUND(E399*P399,2)</f>
        <v>0.18</v>
      </c>
      <c r="R399" s="171" t="s">
        <v>1583</v>
      </c>
      <c r="S399" s="171" t="s">
        <v>1165</v>
      </c>
      <c r="T399" s="172" t="s">
        <v>1165</v>
      </c>
      <c r="U399" s="157">
        <v>0.61199999999999999</v>
      </c>
      <c r="V399" s="157">
        <f>ROUND(E399*U399,2)</f>
        <v>1.75</v>
      </c>
      <c r="W399" s="157"/>
      <c r="X399" s="157" t="s">
        <v>247</v>
      </c>
      <c r="Y399" s="147"/>
      <c r="Z399" s="147"/>
      <c r="AA399" s="147"/>
      <c r="AB399" s="147"/>
      <c r="AC399" s="147"/>
      <c r="AD399" s="147"/>
      <c r="AE399" s="147"/>
      <c r="AF399" s="147"/>
      <c r="AG399" s="147" t="s">
        <v>1166</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54"/>
      <c r="B400" s="155"/>
      <c r="C400" s="337" t="s">
        <v>1613</v>
      </c>
      <c r="D400" s="339"/>
      <c r="E400" s="339"/>
      <c r="F400" s="339"/>
      <c r="G400" s="339"/>
      <c r="H400" s="157"/>
      <c r="I400" s="157"/>
      <c r="J400" s="157"/>
      <c r="K400" s="157"/>
      <c r="L400" s="157"/>
      <c r="M400" s="157"/>
      <c r="N400" s="156"/>
      <c r="O400" s="156"/>
      <c r="P400" s="156"/>
      <c r="Q400" s="156"/>
      <c r="R400" s="157"/>
      <c r="S400" s="157"/>
      <c r="T400" s="157"/>
      <c r="U400" s="157"/>
      <c r="V400" s="157"/>
      <c r="W400" s="157"/>
      <c r="X400" s="157"/>
      <c r="Y400" s="147"/>
      <c r="Z400" s="147"/>
      <c r="AA400" s="147"/>
      <c r="AB400" s="147"/>
      <c r="AC400" s="147"/>
      <c r="AD400" s="147"/>
      <c r="AE400" s="147"/>
      <c r="AF400" s="147"/>
      <c r="AG400" s="147" t="s">
        <v>1168</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197" t="s">
        <v>1614</v>
      </c>
      <c r="D401" s="198"/>
      <c r="E401" s="199">
        <v>2.8574999999999999</v>
      </c>
      <c r="F401" s="157"/>
      <c r="G401" s="157"/>
      <c r="H401" s="157"/>
      <c r="I401" s="157"/>
      <c r="J401" s="157"/>
      <c r="K401" s="157"/>
      <c r="L401" s="157"/>
      <c r="M401" s="157"/>
      <c r="N401" s="156"/>
      <c r="O401" s="156"/>
      <c r="P401" s="156"/>
      <c r="Q401" s="156"/>
      <c r="R401" s="157"/>
      <c r="S401" s="157"/>
      <c r="T401" s="157"/>
      <c r="U401" s="157"/>
      <c r="V401" s="157"/>
      <c r="W401" s="157"/>
      <c r="X401" s="157"/>
      <c r="Y401" s="147"/>
      <c r="Z401" s="147"/>
      <c r="AA401" s="147"/>
      <c r="AB401" s="147"/>
      <c r="AC401" s="147"/>
      <c r="AD401" s="147"/>
      <c r="AE401" s="147"/>
      <c r="AF401" s="147"/>
      <c r="AG401" s="147" t="s">
        <v>1170</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66">
        <v>109</v>
      </c>
      <c r="B402" s="167" t="s">
        <v>1615</v>
      </c>
      <c r="C402" s="183" t="s">
        <v>1616</v>
      </c>
      <c r="D402" s="168" t="s">
        <v>502</v>
      </c>
      <c r="E402" s="169">
        <v>2</v>
      </c>
      <c r="F402" s="170"/>
      <c r="G402" s="171">
        <f>ROUND(E402*F402,2)</f>
        <v>0</v>
      </c>
      <c r="H402" s="170">
        <v>0</v>
      </c>
      <c r="I402" s="171">
        <f>ROUND(E402*H402,2)</f>
        <v>0</v>
      </c>
      <c r="J402" s="170">
        <v>31.9</v>
      </c>
      <c r="K402" s="171">
        <f>ROUND(E402*J402,2)</f>
        <v>63.8</v>
      </c>
      <c r="L402" s="171">
        <v>21</v>
      </c>
      <c r="M402" s="171">
        <f>G402*(1+L402/100)</f>
        <v>0</v>
      </c>
      <c r="N402" s="169">
        <v>0</v>
      </c>
      <c r="O402" s="169">
        <f>ROUND(E402*N402,2)</f>
        <v>0</v>
      </c>
      <c r="P402" s="169">
        <v>0</v>
      </c>
      <c r="Q402" s="169">
        <f>ROUND(E402*P402,2)</f>
        <v>0</v>
      </c>
      <c r="R402" s="171" t="s">
        <v>1583</v>
      </c>
      <c r="S402" s="171" t="s">
        <v>1165</v>
      </c>
      <c r="T402" s="172" t="s">
        <v>1165</v>
      </c>
      <c r="U402" s="157">
        <v>0.08</v>
      </c>
      <c r="V402" s="157">
        <f>ROUND(E402*U402,2)</f>
        <v>0.16</v>
      </c>
      <c r="W402" s="157"/>
      <c r="X402" s="157" t="s">
        <v>247</v>
      </c>
      <c r="Y402" s="147"/>
      <c r="Z402" s="147"/>
      <c r="AA402" s="147"/>
      <c r="AB402" s="147"/>
      <c r="AC402" s="147"/>
      <c r="AD402" s="147"/>
      <c r="AE402" s="147"/>
      <c r="AF402" s="147"/>
      <c r="AG402" s="147" t="s">
        <v>1166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54"/>
      <c r="B403" s="155"/>
      <c r="C403" s="337" t="s">
        <v>1617</v>
      </c>
      <c r="D403" s="339"/>
      <c r="E403" s="339"/>
      <c r="F403" s="339"/>
      <c r="G403" s="339"/>
      <c r="H403" s="157"/>
      <c r="I403" s="157"/>
      <c r="J403" s="157"/>
      <c r="K403" s="157"/>
      <c r="L403" s="157"/>
      <c r="M403" s="157"/>
      <c r="N403" s="156"/>
      <c r="O403" s="156"/>
      <c r="P403" s="156"/>
      <c r="Q403" s="156"/>
      <c r="R403" s="157"/>
      <c r="S403" s="157"/>
      <c r="T403" s="157"/>
      <c r="U403" s="157"/>
      <c r="V403" s="157"/>
      <c r="W403" s="157"/>
      <c r="X403" s="157"/>
      <c r="Y403" s="147"/>
      <c r="Z403" s="147"/>
      <c r="AA403" s="147"/>
      <c r="AB403" s="147"/>
      <c r="AC403" s="147"/>
      <c r="AD403" s="147"/>
      <c r="AE403" s="147"/>
      <c r="AF403" s="147"/>
      <c r="AG403" s="147" t="s">
        <v>1168</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54"/>
      <c r="B404" s="155"/>
      <c r="C404" s="197" t="s">
        <v>1618</v>
      </c>
      <c r="D404" s="198"/>
      <c r="E404" s="199">
        <v>1</v>
      </c>
      <c r="F404" s="157"/>
      <c r="G404" s="157"/>
      <c r="H404" s="157"/>
      <c r="I404" s="157"/>
      <c r="J404" s="157"/>
      <c r="K404" s="157"/>
      <c r="L404" s="157"/>
      <c r="M404" s="157"/>
      <c r="N404" s="156"/>
      <c r="O404" s="156"/>
      <c r="P404" s="156"/>
      <c r="Q404" s="156"/>
      <c r="R404" s="157"/>
      <c r="S404" s="157"/>
      <c r="T404" s="157"/>
      <c r="U404" s="157"/>
      <c r="V404" s="157"/>
      <c r="W404" s="157"/>
      <c r="X404" s="157"/>
      <c r="Y404" s="147"/>
      <c r="Z404" s="147"/>
      <c r="AA404" s="147"/>
      <c r="AB404" s="147"/>
      <c r="AC404" s="147"/>
      <c r="AD404" s="147"/>
      <c r="AE404" s="147"/>
      <c r="AF404" s="147"/>
      <c r="AG404" s="147" t="s">
        <v>1170</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54"/>
      <c r="B405" s="155"/>
      <c r="C405" s="197" t="s">
        <v>1619</v>
      </c>
      <c r="D405" s="198"/>
      <c r="E405" s="199">
        <v>1</v>
      </c>
      <c r="F405" s="157"/>
      <c r="G405" s="157"/>
      <c r="H405" s="157"/>
      <c r="I405" s="157"/>
      <c r="J405" s="157"/>
      <c r="K405" s="157"/>
      <c r="L405" s="157"/>
      <c r="M405" s="157"/>
      <c r="N405" s="156"/>
      <c r="O405" s="156"/>
      <c r="P405" s="156"/>
      <c r="Q405" s="156"/>
      <c r="R405" s="157"/>
      <c r="S405" s="157"/>
      <c r="T405" s="157"/>
      <c r="U405" s="157"/>
      <c r="V405" s="157"/>
      <c r="W405" s="157"/>
      <c r="X405" s="157"/>
      <c r="Y405" s="147"/>
      <c r="Z405" s="147"/>
      <c r="AA405" s="147"/>
      <c r="AB405" s="147"/>
      <c r="AC405" s="147"/>
      <c r="AD405" s="147"/>
      <c r="AE405" s="147"/>
      <c r="AF405" s="147"/>
      <c r="AG405" s="147" t="s">
        <v>1170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31.1" outlineLevel="1" x14ac:dyDescent="0.25">
      <c r="A406" s="166">
        <v>110</v>
      </c>
      <c r="B406" s="167" t="s">
        <v>1620</v>
      </c>
      <c r="C406" s="183" t="s">
        <v>1621</v>
      </c>
      <c r="D406" s="168" t="s">
        <v>581</v>
      </c>
      <c r="E406" s="169">
        <v>4.8</v>
      </c>
      <c r="F406" s="170"/>
      <c r="G406" s="171">
        <f>ROUND(E406*F406,2)</f>
        <v>0</v>
      </c>
      <c r="H406" s="170">
        <v>31.09</v>
      </c>
      <c r="I406" s="171">
        <f>ROUND(E406*H406,2)</f>
        <v>149.22999999999999</v>
      </c>
      <c r="J406" s="170">
        <v>379.41</v>
      </c>
      <c r="K406" s="171">
        <f>ROUND(E406*J406,2)</f>
        <v>1821.17</v>
      </c>
      <c r="L406" s="171">
        <v>21</v>
      </c>
      <c r="M406" s="171">
        <f>G406*(1+L406/100)</f>
        <v>0</v>
      </c>
      <c r="N406" s="169">
        <v>1.17E-3</v>
      </c>
      <c r="O406" s="169">
        <f>ROUND(E406*N406,2)</f>
        <v>0.01</v>
      </c>
      <c r="P406" s="169">
        <v>7.5999999999999998E-2</v>
      </c>
      <c r="Q406" s="169">
        <f>ROUND(E406*P406,2)</f>
        <v>0.36</v>
      </c>
      <c r="R406" s="171" t="s">
        <v>1583</v>
      </c>
      <c r="S406" s="171" t="s">
        <v>1165</v>
      </c>
      <c r="T406" s="172" t="s">
        <v>1165</v>
      </c>
      <c r="U406" s="157">
        <v>0.93899999999999995</v>
      </c>
      <c r="V406" s="157">
        <f>ROUND(E406*U406,2)</f>
        <v>4.51</v>
      </c>
      <c r="W406" s="157"/>
      <c r="X406" s="157" t="s">
        <v>247</v>
      </c>
      <c r="Y406" s="147"/>
      <c r="Z406" s="147"/>
      <c r="AA406" s="147"/>
      <c r="AB406" s="147"/>
      <c r="AC406" s="147"/>
      <c r="AD406" s="147"/>
      <c r="AE406" s="147"/>
      <c r="AF406" s="147"/>
      <c r="AG406" s="147" t="s">
        <v>1166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54"/>
      <c r="B407" s="155"/>
      <c r="C407" s="197" t="s">
        <v>1622</v>
      </c>
      <c r="D407" s="198"/>
      <c r="E407" s="199">
        <v>1.8</v>
      </c>
      <c r="F407" s="157"/>
      <c r="G407" s="157"/>
      <c r="H407" s="157"/>
      <c r="I407" s="157"/>
      <c r="J407" s="157"/>
      <c r="K407" s="157"/>
      <c r="L407" s="157"/>
      <c r="M407" s="157"/>
      <c r="N407" s="156"/>
      <c r="O407" s="156"/>
      <c r="P407" s="156"/>
      <c r="Q407" s="156"/>
      <c r="R407" s="157"/>
      <c r="S407" s="157"/>
      <c r="T407" s="157"/>
      <c r="U407" s="157"/>
      <c r="V407" s="157"/>
      <c r="W407" s="157"/>
      <c r="X407" s="157"/>
      <c r="Y407" s="147"/>
      <c r="Z407" s="147"/>
      <c r="AA407" s="147"/>
      <c r="AB407" s="147"/>
      <c r="AC407" s="147"/>
      <c r="AD407" s="147"/>
      <c r="AE407" s="147"/>
      <c r="AF407" s="147"/>
      <c r="AG407" s="147" t="s">
        <v>1170</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54"/>
      <c r="B408" s="155"/>
      <c r="C408" s="197" t="s">
        <v>1623</v>
      </c>
      <c r="D408" s="198"/>
      <c r="E408" s="199">
        <v>3</v>
      </c>
      <c r="F408" s="157"/>
      <c r="G408" s="157"/>
      <c r="H408" s="157"/>
      <c r="I408" s="157"/>
      <c r="J408" s="157"/>
      <c r="K408" s="157"/>
      <c r="L408" s="157"/>
      <c r="M408" s="157"/>
      <c r="N408" s="156"/>
      <c r="O408" s="156"/>
      <c r="P408" s="156"/>
      <c r="Q408" s="156"/>
      <c r="R408" s="157"/>
      <c r="S408" s="157"/>
      <c r="T408" s="157"/>
      <c r="U408" s="157"/>
      <c r="V408" s="157"/>
      <c r="W408" s="157"/>
      <c r="X408" s="157"/>
      <c r="Y408" s="147"/>
      <c r="Z408" s="147"/>
      <c r="AA408" s="147"/>
      <c r="AB408" s="147"/>
      <c r="AC408" s="147"/>
      <c r="AD408" s="147"/>
      <c r="AE408" s="147"/>
      <c r="AF408" s="147"/>
      <c r="AG408" s="147" t="s">
        <v>1170</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20.75" outlineLevel="1" x14ac:dyDescent="0.25">
      <c r="A409" s="166">
        <v>111</v>
      </c>
      <c r="B409" s="167" t="s">
        <v>1624</v>
      </c>
      <c r="C409" s="183" t="s">
        <v>1625</v>
      </c>
      <c r="D409" s="168" t="s">
        <v>337</v>
      </c>
      <c r="E409" s="169">
        <v>275</v>
      </c>
      <c r="F409" s="170"/>
      <c r="G409" s="171">
        <f>ROUND(E409*F409,2)</f>
        <v>0</v>
      </c>
      <c r="H409" s="170">
        <v>13.06</v>
      </c>
      <c r="I409" s="171">
        <f>ROUND(E409*H409,2)</f>
        <v>3591.5</v>
      </c>
      <c r="J409" s="170">
        <v>219.44</v>
      </c>
      <c r="K409" s="171">
        <f>ROUND(E409*J409,2)</f>
        <v>60346</v>
      </c>
      <c r="L409" s="171">
        <v>21</v>
      </c>
      <c r="M409" s="171">
        <f>G409*(1+L409/100)</f>
        <v>0</v>
      </c>
      <c r="N409" s="169">
        <v>4.8999999999999998E-4</v>
      </c>
      <c r="O409" s="169">
        <f>ROUND(E409*N409,2)</f>
        <v>0.13</v>
      </c>
      <c r="P409" s="169">
        <v>3.7999999999999999E-2</v>
      </c>
      <c r="Q409" s="169">
        <f>ROUND(E409*P409,2)</f>
        <v>10.45</v>
      </c>
      <c r="R409" s="171" t="s">
        <v>1583</v>
      </c>
      <c r="S409" s="171" t="s">
        <v>1165</v>
      </c>
      <c r="T409" s="172" t="s">
        <v>1165</v>
      </c>
      <c r="U409" s="157">
        <v>0.59499999999999997</v>
      </c>
      <c r="V409" s="157">
        <f>ROUND(E409*U409,2)</f>
        <v>163.63</v>
      </c>
      <c r="W409" s="157"/>
      <c r="X409" s="157" t="s">
        <v>247</v>
      </c>
      <c r="Y409" s="147"/>
      <c r="Z409" s="147"/>
      <c r="AA409" s="147"/>
      <c r="AB409" s="147"/>
      <c r="AC409" s="147"/>
      <c r="AD409" s="147"/>
      <c r="AE409" s="147"/>
      <c r="AF409" s="147"/>
      <c r="AG409" s="147" t="s">
        <v>1166</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ht="31.1" outlineLevel="1" x14ac:dyDescent="0.25">
      <c r="A410" s="154"/>
      <c r="B410" s="155"/>
      <c r="C410" s="197" t="s">
        <v>1626</v>
      </c>
      <c r="D410" s="198"/>
      <c r="E410" s="199">
        <v>275</v>
      </c>
      <c r="F410" s="157"/>
      <c r="G410" s="157"/>
      <c r="H410" s="157"/>
      <c r="I410" s="157"/>
      <c r="J410" s="157"/>
      <c r="K410" s="157"/>
      <c r="L410" s="157"/>
      <c r="M410" s="157"/>
      <c r="N410" s="156"/>
      <c r="O410" s="156"/>
      <c r="P410" s="156"/>
      <c r="Q410" s="156"/>
      <c r="R410" s="157"/>
      <c r="S410" s="157"/>
      <c r="T410" s="157"/>
      <c r="U410" s="157"/>
      <c r="V410" s="157"/>
      <c r="W410" s="157"/>
      <c r="X410" s="157"/>
      <c r="Y410" s="147"/>
      <c r="Z410" s="147"/>
      <c r="AA410" s="147"/>
      <c r="AB410" s="147"/>
      <c r="AC410" s="147"/>
      <c r="AD410" s="147"/>
      <c r="AE410" s="147"/>
      <c r="AF410" s="147"/>
      <c r="AG410" s="147" t="s">
        <v>1170</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5">
      <c r="A411" s="159" t="s">
        <v>240</v>
      </c>
      <c r="B411" s="160" t="s">
        <v>145</v>
      </c>
      <c r="C411" s="181" t="s">
        <v>147</v>
      </c>
      <c r="D411" s="161"/>
      <c r="E411" s="162"/>
      <c r="F411" s="163"/>
      <c r="G411" s="163">
        <f>SUMIF(AG412:AG412,"&lt;&gt;NOR",G412:G412)</f>
        <v>0</v>
      </c>
      <c r="H411" s="163"/>
      <c r="I411" s="163">
        <f>SUM(I412:I412)</f>
        <v>0</v>
      </c>
      <c r="J411" s="163"/>
      <c r="K411" s="163">
        <f>SUM(K412:K412)</f>
        <v>2300</v>
      </c>
      <c r="L411" s="163"/>
      <c r="M411" s="163">
        <f>SUM(M412:M412)</f>
        <v>0</v>
      </c>
      <c r="N411" s="162"/>
      <c r="O411" s="162">
        <f>SUM(O412:O412)</f>
        <v>0</v>
      </c>
      <c r="P411" s="162"/>
      <c r="Q411" s="162">
        <f>SUM(Q412:Q412)</f>
        <v>0</v>
      </c>
      <c r="R411" s="163"/>
      <c r="S411" s="163"/>
      <c r="T411" s="164"/>
      <c r="U411" s="158"/>
      <c r="V411" s="158">
        <f>SUM(V412:V412)</f>
        <v>0</v>
      </c>
      <c r="W411" s="158"/>
      <c r="X411" s="158"/>
      <c r="AG411" t="s">
        <v>241</v>
      </c>
    </row>
    <row r="412" spans="1:60" outlineLevel="1" x14ac:dyDescent="0.25">
      <c r="A412" s="173">
        <v>112</v>
      </c>
      <c r="B412" s="174" t="s">
        <v>1627</v>
      </c>
      <c r="C412" s="182" t="s">
        <v>1628</v>
      </c>
      <c r="D412" s="175" t="s">
        <v>244</v>
      </c>
      <c r="E412" s="176">
        <v>1</v>
      </c>
      <c r="F412" s="177"/>
      <c r="G412" s="178">
        <f>ROUND(E412*F412,2)</f>
        <v>0</v>
      </c>
      <c r="H412" s="177">
        <v>0</v>
      </c>
      <c r="I412" s="178">
        <f>ROUND(E412*H412,2)</f>
        <v>0</v>
      </c>
      <c r="J412" s="177">
        <v>2300</v>
      </c>
      <c r="K412" s="178">
        <f>ROUND(E412*J412,2)</f>
        <v>2300</v>
      </c>
      <c r="L412" s="178">
        <v>21</v>
      </c>
      <c r="M412" s="178">
        <f>G412*(1+L412/100)</f>
        <v>0</v>
      </c>
      <c r="N412" s="176">
        <v>0</v>
      </c>
      <c r="O412" s="176">
        <f>ROUND(E412*N412,2)</f>
        <v>0</v>
      </c>
      <c r="P412" s="176">
        <v>0</v>
      </c>
      <c r="Q412" s="176">
        <f>ROUND(E412*P412,2)</f>
        <v>0</v>
      </c>
      <c r="R412" s="178"/>
      <c r="S412" s="178" t="s">
        <v>245</v>
      </c>
      <c r="T412" s="179" t="s">
        <v>246</v>
      </c>
      <c r="U412" s="157">
        <v>0</v>
      </c>
      <c r="V412" s="157">
        <f>ROUND(E412*U412,2)</f>
        <v>0</v>
      </c>
      <c r="W412" s="157"/>
      <c r="X412" s="157" t="s">
        <v>247</v>
      </c>
      <c r="Y412" s="147"/>
      <c r="Z412" s="147"/>
      <c r="AA412" s="147"/>
      <c r="AB412" s="147"/>
      <c r="AC412" s="147"/>
      <c r="AD412" s="147"/>
      <c r="AE412" s="147"/>
      <c r="AF412" s="147"/>
      <c r="AG412" s="147" t="s">
        <v>1166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5">
      <c r="A413" s="159" t="s">
        <v>240</v>
      </c>
      <c r="B413" s="160" t="s">
        <v>148</v>
      </c>
      <c r="C413" s="181" t="s">
        <v>149</v>
      </c>
      <c r="D413" s="161"/>
      <c r="E413" s="162"/>
      <c r="F413" s="163"/>
      <c r="G413" s="163">
        <f>SUMIF(AG414:AG415,"&lt;&gt;NOR",G414:G415)</f>
        <v>0</v>
      </c>
      <c r="H413" s="163"/>
      <c r="I413" s="163">
        <f>SUM(I414:I415)</f>
        <v>0</v>
      </c>
      <c r="J413" s="163"/>
      <c r="K413" s="163">
        <f>SUM(K414:K415)</f>
        <v>238071.07</v>
      </c>
      <c r="L413" s="163"/>
      <c r="M413" s="163">
        <f>SUM(M414:M415)</f>
        <v>0</v>
      </c>
      <c r="N413" s="162"/>
      <c r="O413" s="162">
        <f>SUM(O414:O415)</f>
        <v>0</v>
      </c>
      <c r="P413" s="162"/>
      <c r="Q413" s="162">
        <f>SUM(Q414:Q415)</f>
        <v>0</v>
      </c>
      <c r="R413" s="163"/>
      <c r="S413" s="163"/>
      <c r="T413" s="164"/>
      <c r="U413" s="158"/>
      <c r="V413" s="158">
        <f>SUM(V414:V415)</f>
        <v>147855.82</v>
      </c>
      <c r="W413" s="158"/>
      <c r="X413" s="158"/>
      <c r="AG413" t="s">
        <v>241</v>
      </c>
    </row>
    <row r="414" spans="1:60" outlineLevel="1" x14ac:dyDescent="0.25">
      <c r="A414" s="166">
        <v>113</v>
      </c>
      <c r="B414" s="167" t="s">
        <v>1629</v>
      </c>
      <c r="C414" s="183" t="s">
        <v>1630</v>
      </c>
      <c r="D414" s="168" t="s">
        <v>495</v>
      </c>
      <c r="E414" s="169">
        <v>781.84261000000004</v>
      </c>
      <c r="F414" s="170"/>
      <c r="G414" s="171">
        <f>ROUND(E414*F414,2)</f>
        <v>0</v>
      </c>
      <c r="H414" s="170">
        <v>0</v>
      </c>
      <c r="I414" s="171">
        <f>ROUND(E414*H414,2)</f>
        <v>0</v>
      </c>
      <c r="J414" s="170">
        <v>304.5</v>
      </c>
      <c r="K414" s="171">
        <f>ROUND(E414*J414,2)</f>
        <v>238071.07</v>
      </c>
      <c r="L414" s="171">
        <v>21</v>
      </c>
      <c r="M414" s="171">
        <f>G414*(1+L414/100)</f>
        <v>0</v>
      </c>
      <c r="N414" s="169">
        <v>0</v>
      </c>
      <c r="O414" s="169">
        <f>ROUND(E414*N414,2)</f>
        <v>0</v>
      </c>
      <c r="P414" s="169">
        <v>0</v>
      </c>
      <c r="Q414" s="169">
        <f>ROUND(E414*P414,2)</f>
        <v>0</v>
      </c>
      <c r="R414" s="171" t="s">
        <v>1196</v>
      </c>
      <c r="S414" s="171" t="s">
        <v>1165</v>
      </c>
      <c r="T414" s="172" t="s">
        <v>1165</v>
      </c>
      <c r="U414" s="157">
        <v>189.11199999999999</v>
      </c>
      <c r="V414" s="157">
        <f>ROUND(E414*U414,2)</f>
        <v>147855.82</v>
      </c>
      <c r="W414" s="157"/>
      <c r="X414" s="157" t="s">
        <v>1631</v>
      </c>
      <c r="Y414" s="147"/>
      <c r="Z414" s="147"/>
      <c r="AA414" s="147"/>
      <c r="AB414" s="147"/>
      <c r="AC414" s="147"/>
      <c r="AD414" s="147"/>
      <c r="AE414" s="147"/>
      <c r="AF414" s="147"/>
      <c r="AG414" s="147" t="s">
        <v>1632</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ht="21.35" outlineLevel="1" x14ac:dyDescent="0.25">
      <c r="A415" s="154"/>
      <c r="B415" s="155"/>
      <c r="C415" s="337" t="s">
        <v>1633</v>
      </c>
      <c r="D415" s="339"/>
      <c r="E415" s="339"/>
      <c r="F415" s="339"/>
      <c r="G415" s="339"/>
      <c r="H415" s="157"/>
      <c r="I415" s="157"/>
      <c r="J415" s="157"/>
      <c r="K415" s="157"/>
      <c r="L415" s="157"/>
      <c r="M415" s="157"/>
      <c r="N415" s="156"/>
      <c r="O415" s="156"/>
      <c r="P415" s="156"/>
      <c r="Q415" s="156"/>
      <c r="R415" s="157"/>
      <c r="S415" s="157"/>
      <c r="T415" s="157"/>
      <c r="U415" s="157"/>
      <c r="V415" s="157"/>
      <c r="W415" s="157"/>
      <c r="X415" s="157"/>
      <c r="Y415" s="147"/>
      <c r="Z415" s="147"/>
      <c r="AA415" s="147"/>
      <c r="AB415" s="147"/>
      <c r="AC415" s="147"/>
      <c r="AD415" s="147"/>
      <c r="AE415" s="147"/>
      <c r="AF415" s="147"/>
      <c r="AG415" s="147" t="s">
        <v>1168</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80" t="str">
        <f>C415</f>
        <v>přesun hmot pro budovy občanské výstavby (JKSO 801), budovy pro bydlení (JKSO 803) budovy pro výrobu a služby (JKSO 812) s nosnou svislou konstrukcí zděnou z cihel nebo tvárnic nebo kovovou</v>
      </c>
      <c r="BB415" s="147"/>
      <c r="BC415" s="147"/>
      <c r="BD415" s="147"/>
      <c r="BE415" s="147"/>
      <c r="BF415" s="147"/>
      <c r="BG415" s="147"/>
      <c r="BH415" s="147"/>
    </row>
    <row r="416" spans="1:60" x14ac:dyDescent="0.25">
      <c r="A416" s="159" t="s">
        <v>240</v>
      </c>
      <c r="B416" s="160" t="s">
        <v>150</v>
      </c>
      <c r="C416" s="181" t="s">
        <v>151</v>
      </c>
      <c r="D416" s="161"/>
      <c r="E416" s="162"/>
      <c r="F416" s="163"/>
      <c r="G416" s="163">
        <f>SUMIF(AG417:AG426,"&lt;&gt;NOR",G417:G426)</f>
        <v>0</v>
      </c>
      <c r="H416" s="163"/>
      <c r="I416" s="163">
        <f>SUM(I417:I426)</f>
        <v>18388.96</v>
      </c>
      <c r="J416" s="163"/>
      <c r="K416" s="163">
        <f>SUM(K417:K426)</f>
        <v>10912.22</v>
      </c>
      <c r="L416" s="163"/>
      <c r="M416" s="163">
        <f>SUM(M417:M426)</f>
        <v>0</v>
      </c>
      <c r="N416" s="162"/>
      <c r="O416" s="162">
        <f>SUM(O417:O426)</f>
        <v>0.15</v>
      </c>
      <c r="P416" s="162"/>
      <c r="Q416" s="162">
        <f>SUM(Q417:Q426)</f>
        <v>0</v>
      </c>
      <c r="R416" s="163"/>
      <c r="S416" s="163"/>
      <c r="T416" s="164"/>
      <c r="U416" s="158"/>
      <c r="V416" s="158">
        <f>SUM(V417:V426)</f>
        <v>21.249999999999996</v>
      </c>
      <c r="W416" s="158"/>
      <c r="X416" s="158"/>
      <c r="AG416" t="s">
        <v>241</v>
      </c>
    </row>
    <row r="417" spans="1:60" outlineLevel="1" x14ac:dyDescent="0.25">
      <c r="A417" s="166">
        <v>114</v>
      </c>
      <c r="B417" s="167" t="s">
        <v>1634</v>
      </c>
      <c r="C417" s="183" t="s">
        <v>1635</v>
      </c>
      <c r="D417" s="168" t="s">
        <v>581</v>
      </c>
      <c r="E417" s="169">
        <v>38.146500000000003</v>
      </c>
      <c r="F417" s="170"/>
      <c r="G417" s="171">
        <f>ROUND(E417*F417,2)</f>
        <v>0</v>
      </c>
      <c r="H417" s="170">
        <v>28.33</v>
      </c>
      <c r="I417" s="171">
        <f>ROUND(E417*H417,2)</f>
        <v>1080.69</v>
      </c>
      <c r="J417" s="170">
        <v>45.07</v>
      </c>
      <c r="K417" s="171">
        <f>ROUND(E417*J417,2)</f>
        <v>1719.26</v>
      </c>
      <c r="L417" s="171">
        <v>21</v>
      </c>
      <c r="M417" s="171">
        <f>G417*(1+L417/100)</f>
        <v>0</v>
      </c>
      <c r="N417" s="169">
        <v>2.5000000000000001E-4</v>
      </c>
      <c r="O417" s="169">
        <f>ROUND(E417*N417,2)</f>
        <v>0.01</v>
      </c>
      <c r="P417" s="169">
        <v>0</v>
      </c>
      <c r="Q417" s="169">
        <f>ROUND(E417*P417,2)</f>
        <v>0</v>
      </c>
      <c r="R417" s="171" t="s">
        <v>1636</v>
      </c>
      <c r="S417" s="171" t="s">
        <v>1165</v>
      </c>
      <c r="T417" s="172" t="s">
        <v>1165</v>
      </c>
      <c r="U417" s="157">
        <v>9.5000000000000001E-2</v>
      </c>
      <c r="V417" s="157">
        <f>ROUND(E417*U417,2)</f>
        <v>3.62</v>
      </c>
      <c r="W417" s="157"/>
      <c r="X417" s="157" t="s">
        <v>247</v>
      </c>
      <c r="Y417" s="147"/>
      <c r="Z417" s="147"/>
      <c r="AA417" s="147"/>
      <c r="AB417" s="147"/>
      <c r="AC417" s="147"/>
      <c r="AD417" s="147"/>
      <c r="AE417" s="147"/>
      <c r="AF417" s="147"/>
      <c r="AG417" s="147" t="s">
        <v>1166</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197" t="s">
        <v>1637</v>
      </c>
      <c r="D418" s="198"/>
      <c r="E418" s="199">
        <v>38.146500000000003</v>
      </c>
      <c r="F418" s="157"/>
      <c r="G418" s="157"/>
      <c r="H418" s="157"/>
      <c r="I418" s="157"/>
      <c r="J418" s="157"/>
      <c r="K418" s="157"/>
      <c r="L418" s="157"/>
      <c r="M418" s="157"/>
      <c r="N418" s="156"/>
      <c r="O418" s="156"/>
      <c r="P418" s="156"/>
      <c r="Q418" s="156"/>
      <c r="R418" s="157"/>
      <c r="S418" s="157"/>
      <c r="T418" s="157"/>
      <c r="U418" s="157"/>
      <c r="V418" s="157"/>
      <c r="W418" s="157"/>
      <c r="X418" s="157"/>
      <c r="Y418" s="147"/>
      <c r="Z418" s="147"/>
      <c r="AA418" s="147"/>
      <c r="AB418" s="147"/>
      <c r="AC418" s="147"/>
      <c r="AD418" s="147"/>
      <c r="AE418" s="147"/>
      <c r="AF418" s="147"/>
      <c r="AG418" s="147" t="s">
        <v>1170</v>
      </c>
      <c r="AH418" s="147">
        <v>5</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66">
        <v>115</v>
      </c>
      <c r="B419" s="167" t="s">
        <v>1638</v>
      </c>
      <c r="C419" s="183" t="s">
        <v>1639</v>
      </c>
      <c r="D419" s="168" t="s">
        <v>581</v>
      </c>
      <c r="E419" s="169">
        <v>20.788699999999999</v>
      </c>
      <c r="F419" s="170"/>
      <c r="G419" s="171">
        <f>ROUND(E419*F419,2)</f>
        <v>0</v>
      </c>
      <c r="H419" s="170">
        <v>261.54000000000002</v>
      </c>
      <c r="I419" s="171">
        <f>ROUND(E419*H419,2)</f>
        <v>5437.08</v>
      </c>
      <c r="J419" s="170">
        <v>67.459999999999994</v>
      </c>
      <c r="K419" s="171">
        <f>ROUND(E419*J419,2)</f>
        <v>1402.41</v>
      </c>
      <c r="L419" s="171">
        <v>21</v>
      </c>
      <c r="M419" s="171">
        <f>G419*(1+L419/100)</f>
        <v>0</v>
      </c>
      <c r="N419" s="169">
        <v>9.5E-4</v>
      </c>
      <c r="O419" s="169">
        <f>ROUND(E419*N419,2)</f>
        <v>0.02</v>
      </c>
      <c r="P419" s="169">
        <v>0</v>
      </c>
      <c r="Q419" s="169">
        <f>ROUND(E419*P419,2)</f>
        <v>0</v>
      </c>
      <c r="R419" s="171" t="s">
        <v>1636</v>
      </c>
      <c r="S419" s="171" t="s">
        <v>1165</v>
      </c>
      <c r="T419" s="172" t="s">
        <v>1165</v>
      </c>
      <c r="U419" s="157">
        <v>0.13</v>
      </c>
      <c r="V419" s="157">
        <f>ROUND(E419*U419,2)</f>
        <v>2.7</v>
      </c>
      <c r="W419" s="157"/>
      <c r="X419" s="157" t="s">
        <v>247</v>
      </c>
      <c r="Y419" s="147"/>
      <c r="Z419" s="147"/>
      <c r="AA419" s="147"/>
      <c r="AB419" s="147"/>
      <c r="AC419" s="147"/>
      <c r="AD419" s="147"/>
      <c r="AE419" s="147"/>
      <c r="AF419" s="147"/>
      <c r="AG419" s="147" t="s">
        <v>1166</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5">
      <c r="A420" s="154"/>
      <c r="B420" s="155"/>
      <c r="C420" s="197" t="s">
        <v>1640</v>
      </c>
      <c r="D420" s="198"/>
      <c r="E420" s="199">
        <v>16.678999999999998</v>
      </c>
      <c r="F420" s="157"/>
      <c r="G420" s="157"/>
      <c r="H420" s="157"/>
      <c r="I420" s="157"/>
      <c r="J420" s="157"/>
      <c r="K420" s="157"/>
      <c r="L420" s="157"/>
      <c r="M420" s="157"/>
      <c r="N420" s="156"/>
      <c r="O420" s="156"/>
      <c r="P420" s="156"/>
      <c r="Q420" s="156"/>
      <c r="R420" s="157"/>
      <c r="S420" s="157"/>
      <c r="T420" s="157"/>
      <c r="U420" s="157"/>
      <c r="V420" s="157"/>
      <c r="W420" s="157"/>
      <c r="X420" s="157"/>
      <c r="Y420" s="147"/>
      <c r="Z420" s="147"/>
      <c r="AA420" s="147"/>
      <c r="AB420" s="147"/>
      <c r="AC420" s="147"/>
      <c r="AD420" s="147"/>
      <c r="AE420" s="147"/>
      <c r="AF420" s="147"/>
      <c r="AG420" s="147" t="s">
        <v>1170</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54"/>
      <c r="B421" s="155"/>
      <c r="C421" s="197" t="s">
        <v>1641</v>
      </c>
      <c r="D421" s="198"/>
      <c r="E421" s="199">
        <v>4.1097000000000001</v>
      </c>
      <c r="F421" s="157"/>
      <c r="G421" s="157"/>
      <c r="H421" s="157"/>
      <c r="I421" s="157"/>
      <c r="J421" s="157"/>
      <c r="K421" s="157"/>
      <c r="L421" s="157"/>
      <c r="M421" s="157"/>
      <c r="N421" s="156"/>
      <c r="O421" s="156"/>
      <c r="P421" s="156"/>
      <c r="Q421" s="156"/>
      <c r="R421" s="157"/>
      <c r="S421" s="157"/>
      <c r="T421" s="157"/>
      <c r="U421" s="157"/>
      <c r="V421" s="157"/>
      <c r="W421" s="157"/>
      <c r="X421" s="157"/>
      <c r="Y421" s="147"/>
      <c r="Z421" s="147"/>
      <c r="AA421" s="147"/>
      <c r="AB421" s="147"/>
      <c r="AC421" s="147"/>
      <c r="AD421" s="147"/>
      <c r="AE421" s="147"/>
      <c r="AF421" s="147"/>
      <c r="AG421" s="147" t="s">
        <v>1170</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66">
        <v>116</v>
      </c>
      <c r="B422" s="167" t="s">
        <v>1642</v>
      </c>
      <c r="C422" s="183" t="s">
        <v>1643</v>
      </c>
      <c r="D422" s="168" t="s">
        <v>581</v>
      </c>
      <c r="E422" s="169">
        <v>38.146500000000003</v>
      </c>
      <c r="F422" s="170"/>
      <c r="G422" s="171">
        <f>ROUND(E422*F422,2)</f>
        <v>0</v>
      </c>
      <c r="H422" s="170">
        <v>311.2</v>
      </c>
      <c r="I422" s="171">
        <f>ROUND(E422*H422,2)</f>
        <v>11871.19</v>
      </c>
      <c r="J422" s="170">
        <v>199.8</v>
      </c>
      <c r="K422" s="171">
        <f>ROUND(E422*J422,2)</f>
        <v>7621.67</v>
      </c>
      <c r="L422" s="171">
        <v>21</v>
      </c>
      <c r="M422" s="171">
        <f>G422*(1+L422/100)</f>
        <v>0</v>
      </c>
      <c r="N422" s="169">
        <v>3.15E-3</v>
      </c>
      <c r="O422" s="169">
        <f>ROUND(E422*N422,2)</f>
        <v>0.12</v>
      </c>
      <c r="P422" s="169">
        <v>0</v>
      </c>
      <c r="Q422" s="169">
        <f>ROUND(E422*P422,2)</f>
        <v>0</v>
      </c>
      <c r="R422" s="171" t="s">
        <v>1636</v>
      </c>
      <c r="S422" s="171" t="s">
        <v>1165</v>
      </c>
      <c r="T422" s="172" t="s">
        <v>1165</v>
      </c>
      <c r="U422" s="157">
        <v>0.38500000000000001</v>
      </c>
      <c r="V422" s="157">
        <f>ROUND(E422*U422,2)</f>
        <v>14.69</v>
      </c>
      <c r="W422" s="157"/>
      <c r="X422" s="157" t="s">
        <v>247</v>
      </c>
      <c r="Y422" s="147"/>
      <c r="Z422" s="147"/>
      <c r="AA422" s="147"/>
      <c r="AB422" s="147"/>
      <c r="AC422" s="147"/>
      <c r="AD422" s="147"/>
      <c r="AE422" s="147"/>
      <c r="AF422" s="147"/>
      <c r="AG422" s="147" t="s">
        <v>1166</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54"/>
      <c r="B423" s="155"/>
      <c r="C423" s="197" t="s">
        <v>1644</v>
      </c>
      <c r="D423" s="198"/>
      <c r="E423" s="199">
        <v>25.431000000000001</v>
      </c>
      <c r="F423" s="157"/>
      <c r="G423" s="157"/>
      <c r="H423" s="157"/>
      <c r="I423" s="157"/>
      <c r="J423" s="157"/>
      <c r="K423" s="157"/>
      <c r="L423" s="157"/>
      <c r="M423" s="157"/>
      <c r="N423" s="156"/>
      <c r="O423" s="156"/>
      <c r="P423" s="156"/>
      <c r="Q423" s="156"/>
      <c r="R423" s="157"/>
      <c r="S423" s="157"/>
      <c r="T423" s="157"/>
      <c r="U423" s="157"/>
      <c r="V423" s="157"/>
      <c r="W423" s="157"/>
      <c r="X423" s="157"/>
      <c r="Y423" s="147"/>
      <c r="Z423" s="147"/>
      <c r="AA423" s="147"/>
      <c r="AB423" s="147"/>
      <c r="AC423" s="147"/>
      <c r="AD423" s="147"/>
      <c r="AE423" s="147"/>
      <c r="AF423" s="147"/>
      <c r="AG423" s="147" t="s">
        <v>1170</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197" t="s">
        <v>1645</v>
      </c>
      <c r="D424" s="198"/>
      <c r="E424" s="199">
        <v>12.7155</v>
      </c>
      <c r="F424" s="157"/>
      <c r="G424" s="157"/>
      <c r="H424" s="157"/>
      <c r="I424" s="157"/>
      <c r="J424" s="157"/>
      <c r="K424" s="157"/>
      <c r="L424" s="157"/>
      <c r="M424" s="157"/>
      <c r="N424" s="156"/>
      <c r="O424" s="156"/>
      <c r="P424" s="156"/>
      <c r="Q424" s="156"/>
      <c r="R424" s="157"/>
      <c r="S424" s="157"/>
      <c r="T424" s="157"/>
      <c r="U424" s="157"/>
      <c r="V424" s="157"/>
      <c r="W424" s="157"/>
      <c r="X424" s="157"/>
      <c r="Y424" s="147"/>
      <c r="Z424" s="147"/>
      <c r="AA424" s="147"/>
      <c r="AB424" s="147"/>
      <c r="AC424" s="147"/>
      <c r="AD424" s="147"/>
      <c r="AE424" s="147"/>
      <c r="AF424" s="147"/>
      <c r="AG424" s="147" t="s">
        <v>1170</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66">
        <v>117</v>
      </c>
      <c r="B425" s="167" t="s">
        <v>1646</v>
      </c>
      <c r="C425" s="183" t="s">
        <v>1647</v>
      </c>
      <c r="D425" s="168" t="s">
        <v>495</v>
      </c>
      <c r="E425" s="169">
        <v>0.14945</v>
      </c>
      <c r="F425" s="170"/>
      <c r="G425" s="171">
        <f>ROUND(E425*F425,2)</f>
        <v>0</v>
      </c>
      <c r="H425" s="170">
        <v>0</v>
      </c>
      <c r="I425" s="171">
        <f>ROUND(E425*H425,2)</f>
        <v>0</v>
      </c>
      <c r="J425" s="170">
        <v>1130</v>
      </c>
      <c r="K425" s="171">
        <f>ROUND(E425*J425,2)</f>
        <v>168.88</v>
      </c>
      <c r="L425" s="171">
        <v>21</v>
      </c>
      <c r="M425" s="171">
        <f>G425*(1+L425/100)</f>
        <v>0</v>
      </c>
      <c r="N425" s="169">
        <v>0</v>
      </c>
      <c r="O425" s="169">
        <f>ROUND(E425*N425,2)</f>
        <v>0</v>
      </c>
      <c r="P425" s="169">
        <v>0</v>
      </c>
      <c r="Q425" s="169">
        <f>ROUND(E425*P425,2)</f>
        <v>0</v>
      </c>
      <c r="R425" s="171" t="s">
        <v>1636</v>
      </c>
      <c r="S425" s="171" t="s">
        <v>1165</v>
      </c>
      <c r="T425" s="172" t="s">
        <v>1165</v>
      </c>
      <c r="U425" s="157">
        <v>1.5980000000000001</v>
      </c>
      <c r="V425" s="157">
        <f>ROUND(E425*U425,2)</f>
        <v>0.24</v>
      </c>
      <c r="W425" s="157"/>
      <c r="X425" s="157" t="s">
        <v>1631</v>
      </c>
      <c r="Y425" s="147"/>
      <c r="Z425" s="147"/>
      <c r="AA425" s="147"/>
      <c r="AB425" s="147"/>
      <c r="AC425" s="147"/>
      <c r="AD425" s="147"/>
      <c r="AE425" s="147"/>
      <c r="AF425" s="147"/>
      <c r="AG425" s="147" t="s">
        <v>1632</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54"/>
      <c r="B426" s="155"/>
      <c r="C426" s="337" t="s">
        <v>1648</v>
      </c>
      <c r="D426" s="339"/>
      <c r="E426" s="339"/>
      <c r="F426" s="339"/>
      <c r="G426" s="339"/>
      <c r="H426" s="157"/>
      <c r="I426" s="157"/>
      <c r="J426" s="157"/>
      <c r="K426" s="157"/>
      <c r="L426" s="157"/>
      <c r="M426" s="157"/>
      <c r="N426" s="156"/>
      <c r="O426" s="156"/>
      <c r="P426" s="156"/>
      <c r="Q426" s="156"/>
      <c r="R426" s="157"/>
      <c r="S426" s="157"/>
      <c r="T426" s="157"/>
      <c r="U426" s="157"/>
      <c r="V426" s="157"/>
      <c r="W426" s="157"/>
      <c r="X426" s="157"/>
      <c r="Y426" s="147"/>
      <c r="Z426" s="147"/>
      <c r="AA426" s="147"/>
      <c r="AB426" s="147"/>
      <c r="AC426" s="147"/>
      <c r="AD426" s="147"/>
      <c r="AE426" s="147"/>
      <c r="AF426" s="147"/>
      <c r="AG426" s="147" t="s">
        <v>1168</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x14ac:dyDescent="0.25">
      <c r="A427" s="159" t="s">
        <v>240</v>
      </c>
      <c r="B427" s="160" t="s">
        <v>152</v>
      </c>
      <c r="C427" s="181" t="s">
        <v>153</v>
      </c>
      <c r="D427" s="161"/>
      <c r="E427" s="162"/>
      <c r="F427" s="163"/>
      <c r="G427" s="163">
        <f>SUMIF(AG428:AG431,"&lt;&gt;NOR",G428:G431)</f>
        <v>0</v>
      </c>
      <c r="H427" s="163"/>
      <c r="I427" s="163">
        <f>SUM(I428:I431)</f>
        <v>101155.97</v>
      </c>
      <c r="J427" s="163"/>
      <c r="K427" s="163">
        <f>SUM(K428:K431)</f>
        <v>116108.13</v>
      </c>
      <c r="L427" s="163"/>
      <c r="M427" s="163">
        <f>SUM(M428:M431)</f>
        <v>0</v>
      </c>
      <c r="N427" s="162"/>
      <c r="O427" s="162">
        <f>SUM(O428:O431)</f>
        <v>5.12</v>
      </c>
      <c r="P427" s="162"/>
      <c r="Q427" s="162">
        <f>SUM(Q428:Q431)</f>
        <v>0</v>
      </c>
      <c r="R427" s="163"/>
      <c r="S427" s="163"/>
      <c r="T427" s="164"/>
      <c r="U427" s="158"/>
      <c r="V427" s="158">
        <f>SUM(V428:V431)</f>
        <v>219.68</v>
      </c>
      <c r="W427" s="158"/>
      <c r="X427" s="158"/>
      <c r="AG427" t="s">
        <v>241</v>
      </c>
    </row>
    <row r="428" spans="1:60" ht="20.75" outlineLevel="1" x14ac:dyDescent="0.25">
      <c r="A428" s="166">
        <v>118</v>
      </c>
      <c r="B428" s="167" t="s">
        <v>1649</v>
      </c>
      <c r="C428" s="183" t="s">
        <v>1650</v>
      </c>
      <c r="D428" s="168" t="s">
        <v>581</v>
      </c>
      <c r="E428" s="169">
        <v>1112.827</v>
      </c>
      <c r="F428" s="170"/>
      <c r="G428" s="171">
        <f>ROUND(E428*F428,2)</f>
        <v>0</v>
      </c>
      <c r="H428" s="170">
        <v>90.9</v>
      </c>
      <c r="I428" s="171">
        <f>ROUND(E428*H428,2)</f>
        <v>101155.97</v>
      </c>
      <c r="J428" s="170">
        <v>98.6</v>
      </c>
      <c r="K428" s="171">
        <f>ROUND(E428*J428,2)</f>
        <v>109724.74</v>
      </c>
      <c r="L428" s="171">
        <v>21</v>
      </c>
      <c r="M428" s="171">
        <f>G428*(1+L428/100)</f>
        <v>0</v>
      </c>
      <c r="N428" s="169">
        <v>4.5999999999999999E-3</v>
      </c>
      <c r="O428" s="169">
        <f>ROUND(E428*N428,2)</f>
        <v>5.12</v>
      </c>
      <c r="P428" s="169">
        <v>0</v>
      </c>
      <c r="Q428" s="169">
        <f>ROUND(E428*P428,2)</f>
        <v>0</v>
      </c>
      <c r="R428" s="171" t="s">
        <v>1636</v>
      </c>
      <c r="S428" s="171" t="s">
        <v>1165</v>
      </c>
      <c r="T428" s="172" t="s">
        <v>1165</v>
      </c>
      <c r="U428" s="157">
        <v>0.19</v>
      </c>
      <c r="V428" s="157">
        <f>ROUND(E428*U428,2)</f>
        <v>211.44</v>
      </c>
      <c r="W428" s="157"/>
      <c r="X428" s="157" t="s">
        <v>247</v>
      </c>
      <c r="Y428" s="147"/>
      <c r="Z428" s="147"/>
      <c r="AA428" s="147"/>
      <c r="AB428" s="147"/>
      <c r="AC428" s="147"/>
      <c r="AD428" s="147"/>
      <c r="AE428" s="147"/>
      <c r="AF428" s="147"/>
      <c r="AG428" s="147" t="s">
        <v>1166</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54"/>
      <c r="B429" s="155"/>
      <c r="C429" s="197" t="s">
        <v>1651</v>
      </c>
      <c r="D429" s="198"/>
      <c r="E429" s="199">
        <v>1112.827</v>
      </c>
      <c r="F429" s="157"/>
      <c r="G429" s="157"/>
      <c r="H429" s="157"/>
      <c r="I429" s="157"/>
      <c r="J429" s="157"/>
      <c r="K429" s="157"/>
      <c r="L429" s="157"/>
      <c r="M429" s="157"/>
      <c r="N429" s="156"/>
      <c r="O429" s="156"/>
      <c r="P429" s="156"/>
      <c r="Q429" s="156"/>
      <c r="R429" s="157"/>
      <c r="S429" s="157"/>
      <c r="T429" s="157"/>
      <c r="U429" s="157"/>
      <c r="V429" s="157"/>
      <c r="W429" s="157"/>
      <c r="X429" s="157"/>
      <c r="Y429" s="147"/>
      <c r="Z429" s="147"/>
      <c r="AA429" s="147"/>
      <c r="AB429" s="147"/>
      <c r="AC429" s="147"/>
      <c r="AD429" s="147"/>
      <c r="AE429" s="147"/>
      <c r="AF429" s="147"/>
      <c r="AG429" s="147" t="s">
        <v>1170</v>
      </c>
      <c r="AH429" s="147">
        <v>5</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66">
        <v>119</v>
      </c>
      <c r="B430" s="167" t="s">
        <v>1652</v>
      </c>
      <c r="C430" s="183" t="s">
        <v>1653</v>
      </c>
      <c r="D430" s="168" t="s">
        <v>495</v>
      </c>
      <c r="E430" s="169">
        <v>5.1189999999999998</v>
      </c>
      <c r="F430" s="170"/>
      <c r="G430" s="171">
        <f>ROUND(E430*F430,2)</f>
        <v>0</v>
      </c>
      <c r="H430" s="170">
        <v>0</v>
      </c>
      <c r="I430" s="171">
        <f>ROUND(E430*H430,2)</f>
        <v>0</v>
      </c>
      <c r="J430" s="170">
        <v>1247</v>
      </c>
      <c r="K430" s="171">
        <f>ROUND(E430*J430,2)</f>
        <v>6383.39</v>
      </c>
      <c r="L430" s="171">
        <v>21</v>
      </c>
      <c r="M430" s="171">
        <f>G430*(1+L430/100)</f>
        <v>0</v>
      </c>
      <c r="N430" s="169">
        <v>0</v>
      </c>
      <c r="O430" s="169">
        <f>ROUND(E430*N430,2)</f>
        <v>0</v>
      </c>
      <c r="P430" s="169">
        <v>0</v>
      </c>
      <c r="Q430" s="169">
        <f>ROUND(E430*P430,2)</f>
        <v>0</v>
      </c>
      <c r="R430" s="171" t="s">
        <v>1636</v>
      </c>
      <c r="S430" s="171" t="s">
        <v>1165</v>
      </c>
      <c r="T430" s="172" t="s">
        <v>1165</v>
      </c>
      <c r="U430" s="157">
        <v>1.609</v>
      </c>
      <c r="V430" s="157">
        <f>ROUND(E430*U430,2)</f>
        <v>8.24</v>
      </c>
      <c r="W430" s="157"/>
      <c r="X430" s="157" t="s">
        <v>1631</v>
      </c>
      <c r="Y430" s="147"/>
      <c r="Z430" s="147"/>
      <c r="AA430" s="147"/>
      <c r="AB430" s="147"/>
      <c r="AC430" s="147"/>
      <c r="AD430" s="147"/>
      <c r="AE430" s="147"/>
      <c r="AF430" s="147"/>
      <c r="AG430" s="147" t="s">
        <v>1632</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54"/>
      <c r="B431" s="155"/>
      <c r="C431" s="337" t="s">
        <v>1654</v>
      </c>
      <c r="D431" s="339"/>
      <c r="E431" s="339"/>
      <c r="F431" s="339"/>
      <c r="G431" s="339"/>
      <c r="H431" s="157"/>
      <c r="I431" s="157"/>
      <c r="J431" s="157"/>
      <c r="K431" s="157"/>
      <c r="L431" s="157"/>
      <c r="M431" s="157"/>
      <c r="N431" s="156"/>
      <c r="O431" s="156"/>
      <c r="P431" s="156"/>
      <c r="Q431" s="156"/>
      <c r="R431" s="157"/>
      <c r="S431" s="157"/>
      <c r="T431" s="157"/>
      <c r="U431" s="157"/>
      <c r="V431" s="157"/>
      <c r="W431" s="157"/>
      <c r="X431" s="157"/>
      <c r="Y431" s="147"/>
      <c r="Z431" s="147"/>
      <c r="AA431" s="147"/>
      <c r="AB431" s="147"/>
      <c r="AC431" s="147"/>
      <c r="AD431" s="147"/>
      <c r="AE431" s="147"/>
      <c r="AF431" s="147"/>
      <c r="AG431" s="147" t="s">
        <v>1168</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5">
      <c r="A432" s="159" t="s">
        <v>240</v>
      </c>
      <c r="B432" s="160" t="s">
        <v>154</v>
      </c>
      <c r="C432" s="181" t="s">
        <v>155</v>
      </c>
      <c r="D432" s="161"/>
      <c r="E432" s="162"/>
      <c r="F432" s="163"/>
      <c r="G432" s="163">
        <f>SUMIF(AG433:AG480,"&lt;&gt;NOR",G433:G480)</f>
        <v>0</v>
      </c>
      <c r="H432" s="163"/>
      <c r="I432" s="163">
        <f>SUM(I433:I480)</f>
        <v>633379.05000000005</v>
      </c>
      <c r="J432" s="163"/>
      <c r="K432" s="163">
        <f>SUM(K433:K480)</f>
        <v>340310.14</v>
      </c>
      <c r="L432" s="163"/>
      <c r="M432" s="163">
        <f>SUM(M433:M480)</f>
        <v>0</v>
      </c>
      <c r="N432" s="162"/>
      <c r="O432" s="162">
        <f>SUM(O433:O480)</f>
        <v>8.1999999999999993</v>
      </c>
      <c r="P432" s="162"/>
      <c r="Q432" s="162">
        <f>SUM(Q433:Q480)</f>
        <v>3.36</v>
      </c>
      <c r="R432" s="163"/>
      <c r="S432" s="163"/>
      <c r="T432" s="164"/>
      <c r="U432" s="158"/>
      <c r="V432" s="158">
        <f>SUM(V433:V480)</f>
        <v>785.00999999999988</v>
      </c>
      <c r="W432" s="158"/>
      <c r="X432" s="158"/>
      <c r="AG432" t="s">
        <v>241</v>
      </c>
    </row>
    <row r="433" spans="1:60" outlineLevel="1" x14ac:dyDescent="0.25">
      <c r="A433" s="166">
        <v>120</v>
      </c>
      <c r="B433" s="167" t="s">
        <v>1655</v>
      </c>
      <c r="C433" s="183" t="s">
        <v>1656</v>
      </c>
      <c r="D433" s="168" t="s">
        <v>581</v>
      </c>
      <c r="E433" s="169">
        <v>687.39</v>
      </c>
      <c r="F433" s="170"/>
      <c r="G433" s="171">
        <f>ROUND(E433*F433,2)</f>
        <v>0</v>
      </c>
      <c r="H433" s="170">
        <v>30.48</v>
      </c>
      <c r="I433" s="171">
        <f>ROUND(E433*H433,2)</f>
        <v>20951.650000000001</v>
      </c>
      <c r="J433" s="170">
        <v>237.02</v>
      </c>
      <c r="K433" s="171">
        <f>ROUND(E433*J433,2)</f>
        <v>162925.18</v>
      </c>
      <c r="L433" s="171">
        <v>21</v>
      </c>
      <c r="M433" s="171">
        <f>G433*(1+L433/100)</f>
        <v>0</v>
      </c>
      <c r="N433" s="169">
        <v>8.3000000000000001E-4</v>
      </c>
      <c r="O433" s="169">
        <f>ROUND(E433*N433,2)</f>
        <v>0.56999999999999995</v>
      </c>
      <c r="P433" s="169">
        <v>0</v>
      </c>
      <c r="Q433" s="169">
        <f>ROUND(E433*P433,2)</f>
        <v>0</v>
      </c>
      <c r="R433" s="171" t="s">
        <v>1657</v>
      </c>
      <c r="S433" s="171" t="s">
        <v>1165</v>
      </c>
      <c r="T433" s="172" t="s">
        <v>1165</v>
      </c>
      <c r="U433" s="157">
        <v>0.46200000000000002</v>
      </c>
      <c r="V433" s="157">
        <f>ROUND(E433*U433,2)</f>
        <v>317.57</v>
      </c>
      <c r="W433" s="157"/>
      <c r="X433" s="157" t="s">
        <v>247</v>
      </c>
      <c r="Y433" s="147"/>
      <c r="Z433" s="147"/>
      <c r="AA433" s="147"/>
      <c r="AB433" s="147"/>
      <c r="AC433" s="147"/>
      <c r="AD433" s="147"/>
      <c r="AE433" s="147"/>
      <c r="AF433" s="147"/>
      <c r="AG433" s="147" t="s">
        <v>1166</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54"/>
      <c r="B434" s="155"/>
      <c r="C434" s="197" t="s">
        <v>1557</v>
      </c>
      <c r="D434" s="198"/>
      <c r="E434" s="199">
        <v>639.35</v>
      </c>
      <c r="F434" s="157"/>
      <c r="G434" s="157"/>
      <c r="H434" s="157"/>
      <c r="I434" s="157"/>
      <c r="J434" s="157"/>
      <c r="K434" s="157"/>
      <c r="L434" s="157"/>
      <c r="M434" s="157"/>
      <c r="N434" s="156"/>
      <c r="O434" s="156"/>
      <c r="P434" s="156"/>
      <c r="Q434" s="156"/>
      <c r="R434" s="157"/>
      <c r="S434" s="157"/>
      <c r="T434" s="157"/>
      <c r="U434" s="157"/>
      <c r="V434" s="157"/>
      <c r="W434" s="157"/>
      <c r="X434" s="157"/>
      <c r="Y434" s="147"/>
      <c r="Z434" s="147"/>
      <c r="AA434" s="147"/>
      <c r="AB434" s="147"/>
      <c r="AC434" s="147"/>
      <c r="AD434" s="147"/>
      <c r="AE434" s="147"/>
      <c r="AF434" s="147"/>
      <c r="AG434" s="147" t="s">
        <v>1170</v>
      </c>
      <c r="AH434" s="147">
        <v>5</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54"/>
      <c r="B435" s="155"/>
      <c r="C435" s="197" t="s">
        <v>1558</v>
      </c>
      <c r="D435" s="198"/>
      <c r="E435" s="199">
        <v>48.04</v>
      </c>
      <c r="F435" s="157"/>
      <c r="G435" s="157"/>
      <c r="H435" s="157"/>
      <c r="I435" s="157"/>
      <c r="J435" s="157"/>
      <c r="K435" s="157"/>
      <c r="L435" s="157"/>
      <c r="M435" s="157"/>
      <c r="N435" s="156"/>
      <c r="O435" s="156"/>
      <c r="P435" s="156"/>
      <c r="Q435" s="156"/>
      <c r="R435" s="157"/>
      <c r="S435" s="157"/>
      <c r="T435" s="157"/>
      <c r="U435" s="157"/>
      <c r="V435" s="157"/>
      <c r="W435" s="157"/>
      <c r="X435" s="157"/>
      <c r="Y435" s="147"/>
      <c r="Z435" s="147"/>
      <c r="AA435" s="147"/>
      <c r="AB435" s="147"/>
      <c r="AC435" s="147"/>
      <c r="AD435" s="147"/>
      <c r="AE435" s="147"/>
      <c r="AF435" s="147"/>
      <c r="AG435" s="147" t="s">
        <v>1170</v>
      </c>
      <c r="AH435" s="147">
        <v>5</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ht="20.75" outlineLevel="1" x14ac:dyDescent="0.25">
      <c r="A436" s="166">
        <v>121</v>
      </c>
      <c r="B436" s="167" t="s">
        <v>1658</v>
      </c>
      <c r="C436" s="183" t="s">
        <v>1659</v>
      </c>
      <c r="D436" s="168" t="s">
        <v>581</v>
      </c>
      <c r="E436" s="169">
        <v>687.39</v>
      </c>
      <c r="F436" s="170"/>
      <c r="G436" s="171">
        <f>ROUND(E436*F436,2)</f>
        <v>0</v>
      </c>
      <c r="H436" s="170">
        <v>50.47</v>
      </c>
      <c r="I436" s="171">
        <f>ROUND(E436*H436,2)</f>
        <v>34692.57</v>
      </c>
      <c r="J436" s="170">
        <v>83.03</v>
      </c>
      <c r="K436" s="171">
        <f>ROUND(E436*J436,2)</f>
        <v>57073.99</v>
      </c>
      <c r="L436" s="171">
        <v>21</v>
      </c>
      <c r="M436" s="171">
        <f>G436*(1+L436/100)</f>
        <v>0</v>
      </c>
      <c r="N436" s="169">
        <v>1.4999999999999999E-4</v>
      </c>
      <c r="O436" s="169">
        <f>ROUND(E436*N436,2)</f>
        <v>0.1</v>
      </c>
      <c r="P436" s="169">
        <v>0</v>
      </c>
      <c r="Q436" s="169">
        <f>ROUND(E436*P436,2)</f>
        <v>0</v>
      </c>
      <c r="R436" s="171" t="s">
        <v>1657</v>
      </c>
      <c r="S436" s="171" t="s">
        <v>1165</v>
      </c>
      <c r="T436" s="172" t="s">
        <v>1165</v>
      </c>
      <c r="U436" s="157">
        <v>0.16</v>
      </c>
      <c r="V436" s="157">
        <f>ROUND(E436*U436,2)</f>
        <v>109.98</v>
      </c>
      <c r="W436" s="157"/>
      <c r="X436" s="157" t="s">
        <v>247</v>
      </c>
      <c r="Y436" s="147"/>
      <c r="Z436" s="147"/>
      <c r="AA436" s="147"/>
      <c r="AB436" s="147"/>
      <c r="AC436" s="147"/>
      <c r="AD436" s="147"/>
      <c r="AE436" s="147"/>
      <c r="AF436" s="147"/>
      <c r="AG436" s="147" t="s">
        <v>1166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54"/>
      <c r="B437" s="155"/>
      <c r="C437" s="197" t="s">
        <v>1557</v>
      </c>
      <c r="D437" s="198"/>
      <c r="E437" s="199">
        <v>639.35</v>
      </c>
      <c r="F437" s="157"/>
      <c r="G437" s="157"/>
      <c r="H437" s="157"/>
      <c r="I437" s="157"/>
      <c r="J437" s="157"/>
      <c r="K437" s="157"/>
      <c r="L437" s="157"/>
      <c r="M437" s="157"/>
      <c r="N437" s="156"/>
      <c r="O437" s="156"/>
      <c r="P437" s="156"/>
      <c r="Q437" s="156"/>
      <c r="R437" s="157"/>
      <c r="S437" s="157"/>
      <c r="T437" s="157"/>
      <c r="U437" s="157"/>
      <c r="V437" s="157"/>
      <c r="W437" s="157"/>
      <c r="X437" s="157"/>
      <c r="Y437" s="147"/>
      <c r="Z437" s="147"/>
      <c r="AA437" s="147"/>
      <c r="AB437" s="147"/>
      <c r="AC437" s="147"/>
      <c r="AD437" s="147"/>
      <c r="AE437" s="147"/>
      <c r="AF437" s="147"/>
      <c r="AG437" s="147" t="s">
        <v>1170</v>
      </c>
      <c r="AH437" s="147">
        <v>5</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197" t="s">
        <v>1558</v>
      </c>
      <c r="D438" s="198"/>
      <c r="E438" s="199">
        <v>48.04</v>
      </c>
      <c r="F438" s="157"/>
      <c r="G438" s="157"/>
      <c r="H438" s="157"/>
      <c r="I438" s="157"/>
      <c r="J438" s="157"/>
      <c r="K438" s="157"/>
      <c r="L438" s="157"/>
      <c r="M438" s="157"/>
      <c r="N438" s="156"/>
      <c r="O438" s="156"/>
      <c r="P438" s="156"/>
      <c r="Q438" s="156"/>
      <c r="R438" s="157"/>
      <c r="S438" s="157"/>
      <c r="T438" s="157"/>
      <c r="U438" s="157"/>
      <c r="V438" s="157"/>
      <c r="W438" s="157"/>
      <c r="X438" s="157"/>
      <c r="Y438" s="147"/>
      <c r="Z438" s="147"/>
      <c r="AA438" s="147"/>
      <c r="AB438" s="147"/>
      <c r="AC438" s="147"/>
      <c r="AD438" s="147"/>
      <c r="AE438" s="147"/>
      <c r="AF438" s="147"/>
      <c r="AG438" s="147" t="s">
        <v>1170</v>
      </c>
      <c r="AH438" s="147">
        <v>5</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ht="20.75" outlineLevel="1" x14ac:dyDescent="0.25">
      <c r="A439" s="166">
        <v>122</v>
      </c>
      <c r="B439" s="167" t="s">
        <v>1660</v>
      </c>
      <c r="C439" s="183" t="s">
        <v>1661</v>
      </c>
      <c r="D439" s="168" t="s">
        <v>581</v>
      </c>
      <c r="E439" s="169">
        <v>1528.6470999999999</v>
      </c>
      <c r="F439" s="170"/>
      <c r="G439" s="171">
        <f>ROUND(E439*F439,2)</f>
        <v>0</v>
      </c>
      <c r="H439" s="170">
        <v>0</v>
      </c>
      <c r="I439" s="171">
        <f>ROUND(E439*H439,2)</f>
        <v>0</v>
      </c>
      <c r="J439" s="170">
        <v>18.2</v>
      </c>
      <c r="K439" s="171">
        <f>ROUND(E439*J439,2)</f>
        <v>27821.38</v>
      </c>
      <c r="L439" s="171">
        <v>21</v>
      </c>
      <c r="M439" s="171">
        <f>G439*(1+L439/100)</f>
        <v>0</v>
      </c>
      <c r="N439" s="169">
        <v>0</v>
      </c>
      <c r="O439" s="169">
        <f>ROUND(E439*N439,2)</f>
        <v>0</v>
      </c>
      <c r="P439" s="169">
        <v>2.2000000000000001E-3</v>
      </c>
      <c r="Q439" s="169">
        <f>ROUND(E439*P439,2)</f>
        <v>3.36</v>
      </c>
      <c r="R439" s="171" t="s">
        <v>1657</v>
      </c>
      <c r="S439" s="171" t="s">
        <v>1165</v>
      </c>
      <c r="T439" s="172" t="s">
        <v>1165</v>
      </c>
      <c r="U439" s="157">
        <v>0.04</v>
      </c>
      <c r="V439" s="157">
        <f>ROUND(E439*U439,2)</f>
        <v>61.15</v>
      </c>
      <c r="W439" s="157"/>
      <c r="X439" s="157" t="s">
        <v>247</v>
      </c>
      <c r="Y439" s="147"/>
      <c r="Z439" s="147"/>
      <c r="AA439" s="147"/>
      <c r="AB439" s="147"/>
      <c r="AC439" s="147"/>
      <c r="AD439" s="147"/>
      <c r="AE439" s="147"/>
      <c r="AF439" s="147"/>
      <c r="AG439" s="147" t="s">
        <v>1166</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20.75" outlineLevel="1" x14ac:dyDescent="0.25">
      <c r="A440" s="154"/>
      <c r="B440" s="155"/>
      <c r="C440" s="197" t="s">
        <v>1363</v>
      </c>
      <c r="D440" s="198"/>
      <c r="E440" s="199">
        <v>672.07327999999995</v>
      </c>
      <c r="F440" s="157"/>
      <c r="G440" s="157"/>
      <c r="H440" s="157"/>
      <c r="I440" s="157"/>
      <c r="J440" s="157"/>
      <c r="K440" s="157"/>
      <c r="L440" s="157"/>
      <c r="M440" s="157"/>
      <c r="N440" s="156"/>
      <c r="O440" s="156"/>
      <c r="P440" s="156"/>
      <c r="Q440" s="156"/>
      <c r="R440" s="157"/>
      <c r="S440" s="157"/>
      <c r="T440" s="157"/>
      <c r="U440" s="157"/>
      <c r="V440" s="157"/>
      <c r="W440" s="157"/>
      <c r="X440" s="157"/>
      <c r="Y440" s="147"/>
      <c r="Z440" s="147"/>
      <c r="AA440" s="147"/>
      <c r="AB440" s="147"/>
      <c r="AC440" s="147"/>
      <c r="AD440" s="147"/>
      <c r="AE440" s="147"/>
      <c r="AF440" s="147"/>
      <c r="AG440" s="147" t="s">
        <v>1170</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5">
      <c r="A441" s="154"/>
      <c r="B441" s="155"/>
      <c r="C441" s="197" t="s">
        <v>1364</v>
      </c>
      <c r="D441" s="198"/>
      <c r="E441" s="199">
        <v>92.253829999999994</v>
      </c>
      <c r="F441" s="157"/>
      <c r="G441" s="157"/>
      <c r="H441" s="157"/>
      <c r="I441" s="157"/>
      <c r="J441" s="157"/>
      <c r="K441" s="157"/>
      <c r="L441" s="157"/>
      <c r="M441" s="157"/>
      <c r="N441" s="156"/>
      <c r="O441" s="156"/>
      <c r="P441" s="156"/>
      <c r="Q441" s="156"/>
      <c r="R441" s="157"/>
      <c r="S441" s="157"/>
      <c r="T441" s="157"/>
      <c r="U441" s="157"/>
      <c r="V441" s="157"/>
      <c r="W441" s="157"/>
      <c r="X441" s="157"/>
      <c r="Y441" s="147"/>
      <c r="Z441" s="147"/>
      <c r="AA441" s="147"/>
      <c r="AB441" s="147"/>
      <c r="AC441" s="147"/>
      <c r="AD441" s="147"/>
      <c r="AE441" s="147"/>
      <c r="AF441" s="147"/>
      <c r="AG441" s="147" t="s">
        <v>1170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54"/>
      <c r="B442" s="155"/>
      <c r="C442" s="197" t="s">
        <v>1662</v>
      </c>
      <c r="D442" s="198"/>
      <c r="E442" s="199">
        <v>764.32</v>
      </c>
      <c r="F442" s="157"/>
      <c r="G442" s="157"/>
      <c r="H442" s="157"/>
      <c r="I442" s="157"/>
      <c r="J442" s="157"/>
      <c r="K442" s="157"/>
      <c r="L442" s="157"/>
      <c r="M442" s="157"/>
      <c r="N442" s="156"/>
      <c r="O442" s="156"/>
      <c r="P442" s="156"/>
      <c r="Q442" s="156"/>
      <c r="R442" s="157"/>
      <c r="S442" s="157"/>
      <c r="T442" s="157"/>
      <c r="U442" s="157"/>
      <c r="V442" s="157"/>
      <c r="W442" s="157"/>
      <c r="X442" s="157"/>
      <c r="Y442" s="147"/>
      <c r="Z442" s="147"/>
      <c r="AA442" s="147"/>
      <c r="AB442" s="147"/>
      <c r="AC442" s="147"/>
      <c r="AD442" s="147"/>
      <c r="AE442" s="147"/>
      <c r="AF442" s="147"/>
      <c r="AG442" s="147" t="s">
        <v>1170</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66">
        <v>123</v>
      </c>
      <c r="B443" s="167" t="s">
        <v>1663</v>
      </c>
      <c r="C443" s="183" t="s">
        <v>1664</v>
      </c>
      <c r="D443" s="168" t="s">
        <v>581</v>
      </c>
      <c r="E443" s="169">
        <v>687.38</v>
      </c>
      <c r="F443" s="170"/>
      <c r="G443" s="171">
        <f>ROUND(E443*F443,2)</f>
        <v>0</v>
      </c>
      <c r="H443" s="170">
        <v>0</v>
      </c>
      <c r="I443" s="171">
        <f>ROUND(E443*H443,2)</f>
        <v>0</v>
      </c>
      <c r="J443" s="170">
        <v>41.5</v>
      </c>
      <c r="K443" s="171">
        <f>ROUND(E443*J443,2)</f>
        <v>28526.27</v>
      </c>
      <c r="L443" s="171">
        <v>21</v>
      </c>
      <c r="M443" s="171">
        <f>G443*(1+L443/100)</f>
        <v>0</v>
      </c>
      <c r="N443" s="169">
        <v>0</v>
      </c>
      <c r="O443" s="169">
        <f>ROUND(E443*N443,2)</f>
        <v>0</v>
      </c>
      <c r="P443" s="169">
        <v>0</v>
      </c>
      <c r="Q443" s="169">
        <f>ROUND(E443*P443,2)</f>
        <v>0</v>
      </c>
      <c r="R443" s="171" t="s">
        <v>1657</v>
      </c>
      <c r="S443" s="171" t="s">
        <v>1165</v>
      </c>
      <c r="T443" s="172" t="s">
        <v>1165</v>
      </c>
      <c r="U443" s="157">
        <v>0.08</v>
      </c>
      <c r="V443" s="157">
        <f>ROUND(E443*U443,2)</f>
        <v>54.99</v>
      </c>
      <c r="W443" s="157"/>
      <c r="X443" s="157" t="s">
        <v>247</v>
      </c>
      <c r="Y443" s="147"/>
      <c r="Z443" s="147"/>
      <c r="AA443" s="147"/>
      <c r="AB443" s="147"/>
      <c r="AC443" s="147"/>
      <c r="AD443" s="147"/>
      <c r="AE443" s="147"/>
      <c r="AF443" s="147"/>
      <c r="AG443" s="147" t="s">
        <v>1166</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31.1" outlineLevel="1" x14ac:dyDescent="0.25">
      <c r="A444" s="154"/>
      <c r="B444" s="155"/>
      <c r="C444" s="197" t="s">
        <v>1665</v>
      </c>
      <c r="D444" s="198"/>
      <c r="E444" s="199">
        <v>687.38</v>
      </c>
      <c r="F444" s="157"/>
      <c r="G444" s="157"/>
      <c r="H444" s="157"/>
      <c r="I444" s="157"/>
      <c r="J444" s="157"/>
      <c r="K444" s="157"/>
      <c r="L444" s="157"/>
      <c r="M444" s="157"/>
      <c r="N444" s="156"/>
      <c r="O444" s="156"/>
      <c r="P444" s="156"/>
      <c r="Q444" s="156"/>
      <c r="R444" s="157"/>
      <c r="S444" s="157"/>
      <c r="T444" s="157"/>
      <c r="U444" s="157"/>
      <c r="V444" s="157"/>
      <c r="W444" s="157"/>
      <c r="X444" s="157"/>
      <c r="Y444" s="147"/>
      <c r="Z444" s="147"/>
      <c r="AA444" s="147"/>
      <c r="AB444" s="147"/>
      <c r="AC444" s="147"/>
      <c r="AD444" s="147"/>
      <c r="AE444" s="147"/>
      <c r="AF444" s="147"/>
      <c r="AG444" s="147" t="s">
        <v>1170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ht="20.75" outlineLevel="1" x14ac:dyDescent="0.25">
      <c r="A445" s="166">
        <v>124</v>
      </c>
      <c r="B445" s="167" t="s">
        <v>1666</v>
      </c>
      <c r="C445" s="183" t="s">
        <v>1667</v>
      </c>
      <c r="D445" s="168" t="s">
        <v>581</v>
      </c>
      <c r="E445" s="169">
        <v>67.184780000000003</v>
      </c>
      <c r="F445" s="170"/>
      <c r="G445" s="171">
        <f>ROUND(E445*F445,2)</f>
        <v>0</v>
      </c>
      <c r="H445" s="170">
        <v>245.49</v>
      </c>
      <c r="I445" s="171">
        <f>ROUND(E445*H445,2)</f>
        <v>16493.189999999999</v>
      </c>
      <c r="J445" s="170">
        <v>41.51</v>
      </c>
      <c r="K445" s="171">
        <f>ROUND(E445*J445,2)</f>
        <v>2788.84</v>
      </c>
      <c r="L445" s="171">
        <v>21</v>
      </c>
      <c r="M445" s="171">
        <f>G445*(1+L445/100)</f>
        <v>0</v>
      </c>
      <c r="N445" s="169">
        <v>2.0400000000000001E-3</v>
      </c>
      <c r="O445" s="169">
        <f>ROUND(E445*N445,2)</f>
        <v>0.14000000000000001</v>
      </c>
      <c r="P445" s="169">
        <v>0</v>
      </c>
      <c r="Q445" s="169">
        <f>ROUND(E445*P445,2)</f>
        <v>0</v>
      </c>
      <c r="R445" s="171" t="s">
        <v>1657</v>
      </c>
      <c r="S445" s="171" t="s">
        <v>1165</v>
      </c>
      <c r="T445" s="172" t="s">
        <v>1165</v>
      </c>
      <c r="U445" s="157">
        <v>0.08</v>
      </c>
      <c r="V445" s="157">
        <f>ROUND(E445*U445,2)</f>
        <v>5.37</v>
      </c>
      <c r="W445" s="157"/>
      <c r="X445" s="157" t="s">
        <v>247</v>
      </c>
      <c r="Y445" s="147"/>
      <c r="Z445" s="147"/>
      <c r="AA445" s="147"/>
      <c r="AB445" s="147"/>
      <c r="AC445" s="147"/>
      <c r="AD445" s="147"/>
      <c r="AE445" s="147"/>
      <c r="AF445" s="147"/>
      <c r="AG445" s="147" t="s">
        <v>1166</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54"/>
      <c r="B446" s="155"/>
      <c r="C446" s="197" t="s">
        <v>1668</v>
      </c>
      <c r="D446" s="198"/>
      <c r="E446" s="199">
        <v>67.184780000000003</v>
      </c>
      <c r="F446" s="157"/>
      <c r="G446" s="157"/>
      <c r="H446" s="157"/>
      <c r="I446" s="157"/>
      <c r="J446" s="157"/>
      <c r="K446" s="157"/>
      <c r="L446" s="157"/>
      <c r="M446" s="157"/>
      <c r="N446" s="156"/>
      <c r="O446" s="156"/>
      <c r="P446" s="156"/>
      <c r="Q446" s="156"/>
      <c r="R446" s="157"/>
      <c r="S446" s="157"/>
      <c r="T446" s="157"/>
      <c r="U446" s="157"/>
      <c r="V446" s="157"/>
      <c r="W446" s="157"/>
      <c r="X446" s="157"/>
      <c r="Y446" s="147"/>
      <c r="Z446" s="147"/>
      <c r="AA446" s="147"/>
      <c r="AB446" s="147"/>
      <c r="AC446" s="147"/>
      <c r="AD446" s="147"/>
      <c r="AE446" s="147"/>
      <c r="AF446" s="147"/>
      <c r="AG446" s="147" t="s">
        <v>1170</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5">
      <c r="A447" s="166">
        <v>125</v>
      </c>
      <c r="B447" s="167" t="s">
        <v>1669</v>
      </c>
      <c r="C447" s="183" t="s">
        <v>1670</v>
      </c>
      <c r="D447" s="168" t="s">
        <v>581</v>
      </c>
      <c r="E447" s="169">
        <v>13.347</v>
      </c>
      <c r="F447" s="170"/>
      <c r="G447" s="171">
        <f>ROUND(E447*F447,2)</f>
        <v>0</v>
      </c>
      <c r="H447" s="170">
        <v>6.06</v>
      </c>
      <c r="I447" s="171">
        <f>ROUND(E447*H447,2)</f>
        <v>80.88</v>
      </c>
      <c r="J447" s="170">
        <v>82.24</v>
      </c>
      <c r="K447" s="171">
        <f>ROUND(E447*J447,2)</f>
        <v>1097.6600000000001</v>
      </c>
      <c r="L447" s="171">
        <v>21</v>
      </c>
      <c r="M447" s="171">
        <f>G447*(1+L447/100)</f>
        <v>0</v>
      </c>
      <c r="N447" s="169">
        <v>2.3000000000000001E-4</v>
      </c>
      <c r="O447" s="169">
        <f>ROUND(E447*N447,2)</f>
        <v>0</v>
      </c>
      <c r="P447" s="169">
        <v>0</v>
      </c>
      <c r="Q447" s="169">
        <f>ROUND(E447*P447,2)</f>
        <v>0</v>
      </c>
      <c r="R447" s="171" t="s">
        <v>1657</v>
      </c>
      <c r="S447" s="171" t="s">
        <v>1165</v>
      </c>
      <c r="T447" s="172" t="s">
        <v>1165</v>
      </c>
      <c r="U447" s="157">
        <v>0.161</v>
      </c>
      <c r="V447" s="157">
        <f>ROUND(E447*U447,2)</f>
        <v>2.15</v>
      </c>
      <c r="W447" s="157"/>
      <c r="X447" s="157" t="s">
        <v>247</v>
      </c>
      <c r="Y447" s="147"/>
      <c r="Z447" s="147"/>
      <c r="AA447" s="147"/>
      <c r="AB447" s="147"/>
      <c r="AC447" s="147"/>
      <c r="AD447" s="147"/>
      <c r="AE447" s="147"/>
      <c r="AF447" s="147"/>
      <c r="AG447" s="147" t="s">
        <v>1166</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54"/>
      <c r="B448" s="155"/>
      <c r="C448" s="197" t="s">
        <v>1671</v>
      </c>
      <c r="D448" s="198"/>
      <c r="E448" s="199"/>
      <c r="F448" s="157"/>
      <c r="G448" s="157"/>
      <c r="H448" s="157"/>
      <c r="I448" s="157"/>
      <c r="J448" s="157"/>
      <c r="K448" s="157"/>
      <c r="L448" s="157"/>
      <c r="M448" s="157"/>
      <c r="N448" s="156"/>
      <c r="O448" s="156"/>
      <c r="P448" s="156"/>
      <c r="Q448" s="156"/>
      <c r="R448" s="157"/>
      <c r="S448" s="157"/>
      <c r="T448" s="157"/>
      <c r="U448" s="157"/>
      <c r="V448" s="157"/>
      <c r="W448" s="157"/>
      <c r="X448" s="157"/>
      <c r="Y448" s="147"/>
      <c r="Z448" s="147"/>
      <c r="AA448" s="147"/>
      <c r="AB448" s="147"/>
      <c r="AC448" s="147"/>
      <c r="AD448" s="147"/>
      <c r="AE448" s="147"/>
      <c r="AF448" s="147"/>
      <c r="AG448" s="147" t="s">
        <v>1170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54"/>
      <c r="B449" s="155"/>
      <c r="C449" s="197" t="s">
        <v>1672</v>
      </c>
      <c r="D449" s="198"/>
      <c r="E449" s="199">
        <v>3.036</v>
      </c>
      <c r="F449" s="157"/>
      <c r="G449" s="157"/>
      <c r="H449" s="157"/>
      <c r="I449" s="157"/>
      <c r="J449" s="157"/>
      <c r="K449" s="157"/>
      <c r="L449" s="157"/>
      <c r="M449" s="157"/>
      <c r="N449" s="156"/>
      <c r="O449" s="156"/>
      <c r="P449" s="156"/>
      <c r="Q449" s="156"/>
      <c r="R449" s="157"/>
      <c r="S449" s="157"/>
      <c r="T449" s="157"/>
      <c r="U449" s="157"/>
      <c r="V449" s="157"/>
      <c r="W449" s="157"/>
      <c r="X449" s="157"/>
      <c r="Y449" s="147"/>
      <c r="Z449" s="147"/>
      <c r="AA449" s="147"/>
      <c r="AB449" s="147"/>
      <c r="AC449" s="147"/>
      <c r="AD449" s="147"/>
      <c r="AE449" s="147"/>
      <c r="AF449" s="147"/>
      <c r="AG449" s="147" t="s">
        <v>1170</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197" t="s">
        <v>1673</v>
      </c>
      <c r="D450" s="198"/>
      <c r="E450" s="199">
        <v>1.071</v>
      </c>
      <c r="F450" s="157"/>
      <c r="G450" s="157"/>
      <c r="H450" s="157"/>
      <c r="I450" s="157"/>
      <c r="J450" s="157"/>
      <c r="K450" s="157"/>
      <c r="L450" s="157"/>
      <c r="M450" s="157"/>
      <c r="N450" s="156"/>
      <c r="O450" s="156"/>
      <c r="P450" s="156"/>
      <c r="Q450" s="156"/>
      <c r="R450" s="157"/>
      <c r="S450" s="157"/>
      <c r="T450" s="157"/>
      <c r="U450" s="157"/>
      <c r="V450" s="157"/>
      <c r="W450" s="157"/>
      <c r="X450" s="157"/>
      <c r="Y450" s="147"/>
      <c r="Z450" s="147"/>
      <c r="AA450" s="147"/>
      <c r="AB450" s="147"/>
      <c r="AC450" s="147"/>
      <c r="AD450" s="147"/>
      <c r="AE450" s="147"/>
      <c r="AF450" s="147"/>
      <c r="AG450" s="147" t="s">
        <v>1170</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54"/>
      <c r="B451" s="155"/>
      <c r="C451" s="197" t="s">
        <v>1674</v>
      </c>
      <c r="D451" s="198"/>
      <c r="E451" s="199">
        <v>9.24</v>
      </c>
      <c r="F451" s="157"/>
      <c r="G451" s="157"/>
      <c r="H451" s="157"/>
      <c r="I451" s="157"/>
      <c r="J451" s="157"/>
      <c r="K451" s="157"/>
      <c r="L451" s="157"/>
      <c r="M451" s="157"/>
      <c r="N451" s="156"/>
      <c r="O451" s="156"/>
      <c r="P451" s="156"/>
      <c r="Q451" s="156"/>
      <c r="R451" s="157"/>
      <c r="S451" s="157"/>
      <c r="T451" s="157"/>
      <c r="U451" s="157"/>
      <c r="V451" s="157"/>
      <c r="W451" s="157"/>
      <c r="X451" s="157"/>
      <c r="Y451" s="147"/>
      <c r="Z451" s="147"/>
      <c r="AA451" s="147"/>
      <c r="AB451" s="147"/>
      <c r="AC451" s="147"/>
      <c r="AD451" s="147"/>
      <c r="AE451" s="147"/>
      <c r="AF451" s="147"/>
      <c r="AG451" s="147" t="s">
        <v>1170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66">
        <v>126</v>
      </c>
      <c r="B452" s="167" t="s">
        <v>1675</v>
      </c>
      <c r="C452" s="183" t="s">
        <v>1676</v>
      </c>
      <c r="D452" s="168" t="s">
        <v>581</v>
      </c>
      <c r="E452" s="169">
        <v>7.7039999999999997</v>
      </c>
      <c r="F452" s="170"/>
      <c r="G452" s="171">
        <f>ROUND(E452*F452,2)</f>
        <v>0</v>
      </c>
      <c r="H452" s="170">
        <v>37.979999999999997</v>
      </c>
      <c r="I452" s="171">
        <f>ROUND(E452*H452,2)</f>
        <v>292.60000000000002</v>
      </c>
      <c r="J452" s="170">
        <v>145.52000000000001</v>
      </c>
      <c r="K452" s="171">
        <f>ROUND(E452*J452,2)</f>
        <v>1121.0899999999999</v>
      </c>
      <c r="L452" s="171">
        <v>21</v>
      </c>
      <c r="M452" s="171">
        <f>G452*(1+L452/100)</f>
        <v>0</v>
      </c>
      <c r="N452" s="169">
        <v>3.0000000000000001E-3</v>
      </c>
      <c r="O452" s="169">
        <f>ROUND(E452*N452,2)</f>
        <v>0.02</v>
      </c>
      <c r="P452" s="169">
        <v>0</v>
      </c>
      <c r="Q452" s="169">
        <f>ROUND(E452*P452,2)</f>
        <v>0</v>
      </c>
      <c r="R452" s="171" t="s">
        <v>1657</v>
      </c>
      <c r="S452" s="171" t="s">
        <v>1165</v>
      </c>
      <c r="T452" s="172" t="s">
        <v>1165</v>
      </c>
      <c r="U452" s="157">
        <v>0.28000000000000003</v>
      </c>
      <c r="V452" s="157">
        <f>ROUND(E452*U452,2)</f>
        <v>2.16</v>
      </c>
      <c r="W452" s="157"/>
      <c r="X452" s="157" t="s">
        <v>247</v>
      </c>
      <c r="Y452" s="147"/>
      <c r="Z452" s="147"/>
      <c r="AA452" s="147"/>
      <c r="AB452" s="147"/>
      <c r="AC452" s="147"/>
      <c r="AD452" s="147"/>
      <c r="AE452" s="147"/>
      <c r="AF452" s="147"/>
      <c r="AG452" s="147" t="s">
        <v>1166</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54"/>
      <c r="B453" s="155"/>
      <c r="C453" s="197" t="s">
        <v>1677</v>
      </c>
      <c r="D453" s="198"/>
      <c r="E453" s="199">
        <v>7.7039999999999997</v>
      </c>
      <c r="F453" s="157"/>
      <c r="G453" s="157"/>
      <c r="H453" s="157"/>
      <c r="I453" s="157"/>
      <c r="J453" s="157"/>
      <c r="K453" s="157"/>
      <c r="L453" s="157"/>
      <c r="M453" s="157"/>
      <c r="N453" s="156"/>
      <c r="O453" s="156"/>
      <c r="P453" s="156"/>
      <c r="Q453" s="156"/>
      <c r="R453" s="157"/>
      <c r="S453" s="157"/>
      <c r="T453" s="157"/>
      <c r="U453" s="157"/>
      <c r="V453" s="157"/>
      <c r="W453" s="157"/>
      <c r="X453" s="157"/>
      <c r="Y453" s="147"/>
      <c r="Z453" s="147"/>
      <c r="AA453" s="147"/>
      <c r="AB453" s="147"/>
      <c r="AC453" s="147"/>
      <c r="AD453" s="147"/>
      <c r="AE453" s="147"/>
      <c r="AF453" s="147"/>
      <c r="AG453" s="147" t="s">
        <v>1170</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ht="20.75" outlineLevel="1" x14ac:dyDescent="0.25">
      <c r="A454" s="166">
        <v>127</v>
      </c>
      <c r="B454" s="167" t="s">
        <v>1678</v>
      </c>
      <c r="C454" s="183" t="s">
        <v>1679</v>
      </c>
      <c r="D454" s="168" t="s">
        <v>581</v>
      </c>
      <c r="E454" s="169">
        <v>44.677500000000002</v>
      </c>
      <c r="F454" s="170"/>
      <c r="G454" s="171">
        <f>ROUND(E454*F454,2)</f>
        <v>0</v>
      </c>
      <c r="H454" s="170">
        <v>0</v>
      </c>
      <c r="I454" s="171">
        <f>ROUND(E454*H454,2)</f>
        <v>0</v>
      </c>
      <c r="J454" s="170">
        <v>228</v>
      </c>
      <c r="K454" s="171">
        <f>ROUND(E454*J454,2)</f>
        <v>10186.469999999999</v>
      </c>
      <c r="L454" s="171">
        <v>21</v>
      </c>
      <c r="M454" s="171">
        <f>G454*(1+L454/100)</f>
        <v>0</v>
      </c>
      <c r="N454" s="169">
        <v>0</v>
      </c>
      <c r="O454" s="169">
        <f>ROUND(E454*N454,2)</f>
        <v>0</v>
      </c>
      <c r="P454" s="169">
        <v>0</v>
      </c>
      <c r="Q454" s="169">
        <f>ROUND(E454*P454,2)</f>
        <v>0</v>
      </c>
      <c r="R454" s="171" t="s">
        <v>1657</v>
      </c>
      <c r="S454" s="171" t="s">
        <v>1165</v>
      </c>
      <c r="T454" s="172" t="s">
        <v>1165</v>
      </c>
      <c r="U454" s="157">
        <v>0.43680000000000002</v>
      </c>
      <c r="V454" s="157">
        <f>ROUND(E454*U454,2)</f>
        <v>19.52</v>
      </c>
      <c r="W454" s="157"/>
      <c r="X454" s="157" t="s">
        <v>247</v>
      </c>
      <c r="Y454" s="147"/>
      <c r="Z454" s="147"/>
      <c r="AA454" s="147"/>
      <c r="AB454" s="147"/>
      <c r="AC454" s="147"/>
      <c r="AD454" s="147"/>
      <c r="AE454" s="147"/>
      <c r="AF454" s="147"/>
      <c r="AG454" s="147" t="s">
        <v>1166</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54"/>
      <c r="B455" s="155"/>
      <c r="C455" s="197" t="s">
        <v>1680</v>
      </c>
      <c r="D455" s="198"/>
      <c r="E455" s="199">
        <v>44.677500000000002</v>
      </c>
      <c r="F455" s="157"/>
      <c r="G455" s="157"/>
      <c r="H455" s="157"/>
      <c r="I455" s="157"/>
      <c r="J455" s="157"/>
      <c r="K455" s="157"/>
      <c r="L455" s="157"/>
      <c r="M455" s="157"/>
      <c r="N455" s="156"/>
      <c r="O455" s="156"/>
      <c r="P455" s="156"/>
      <c r="Q455" s="156"/>
      <c r="R455" s="157"/>
      <c r="S455" s="157"/>
      <c r="T455" s="157"/>
      <c r="U455" s="157"/>
      <c r="V455" s="157"/>
      <c r="W455" s="157"/>
      <c r="X455" s="157"/>
      <c r="Y455" s="147"/>
      <c r="Z455" s="147"/>
      <c r="AA455" s="147"/>
      <c r="AB455" s="147"/>
      <c r="AC455" s="147"/>
      <c r="AD455" s="147"/>
      <c r="AE455" s="147"/>
      <c r="AF455" s="147"/>
      <c r="AG455" s="147" t="s">
        <v>1170</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0.75" outlineLevel="1" x14ac:dyDescent="0.25">
      <c r="A456" s="166">
        <v>128</v>
      </c>
      <c r="B456" s="167" t="s">
        <v>1678</v>
      </c>
      <c r="C456" s="183" t="s">
        <v>1679</v>
      </c>
      <c r="D456" s="168" t="s">
        <v>581</v>
      </c>
      <c r="E456" s="169">
        <v>55.327500000000001</v>
      </c>
      <c r="F456" s="170"/>
      <c r="G456" s="171">
        <f>ROUND(E456*F456,2)</f>
        <v>0</v>
      </c>
      <c r="H456" s="170">
        <v>0</v>
      </c>
      <c r="I456" s="171">
        <f>ROUND(E456*H456,2)</f>
        <v>0</v>
      </c>
      <c r="J456" s="170">
        <v>228</v>
      </c>
      <c r="K456" s="171">
        <f>ROUND(E456*J456,2)</f>
        <v>12614.67</v>
      </c>
      <c r="L456" s="171">
        <v>21</v>
      </c>
      <c r="M456" s="171">
        <f>G456*(1+L456/100)</f>
        <v>0</v>
      </c>
      <c r="N456" s="169">
        <v>0</v>
      </c>
      <c r="O456" s="169">
        <f>ROUND(E456*N456,2)</f>
        <v>0</v>
      </c>
      <c r="P456" s="169">
        <v>0</v>
      </c>
      <c r="Q456" s="169">
        <f>ROUND(E456*P456,2)</f>
        <v>0</v>
      </c>
      <c r="R456" s="171" t="s">
        <v>1657</v>
      </c>
      <c r="S456" s="171" t="s">
        <v>1165</v>
      </c>
      <c r="T456" s="172" t="s">
        <v>1165</v>
      </c>
      <c r="U456" s="157">
        <v>0.43680000000000002</v>
      </c>
      <c r="V456" s="157">
        <f>ROUND(E456*U456,2)</f>
        <v>24.17</v>
      </c>
      <c r="W456" s="157"/>
      <c r="X456" s="157" t="s">
        <v>247</v>
      </c>
      <c r="Y456" s="147"/>
      <c r="Z456" s="147"/>
      <c r="AA456" s="147"/>
      <c r="AB456" s="147"/>
      <c r="AC456" s="147"/>
      <c r="AD456" s="147"/>
      <c r="AE456" s="147"/>
      <c r="AF456" s="147"/>
      <c r="AG456" s="147" t="s">
        <v>1166</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54"/>
      <c r="B457" s="155"/>
      <c r="C457" s="197" t="s">
        <v>1681</v>
      </c>
      <c r="D457" s="198"/>
      <c r="E457" s="199">
        <v>10.65</v>
      </c>
      <c r="F457" s="157"/>
      <c r="G457" s="157"/>
      <c r="H457" s="157"/>
      <c r="I457" s="157"/>
      <c r="J457" s="157"/>
      <c r="K457" s="157"/>
      <c r="L457" s="157"/>
      <c r="M457" s="157"/>
      <c r="N457" s="156"/>
      <c r="O457" s="156"/>
      <c r="P457" s="156"/>
      <c r="Q457" s="156"/>
      <c r="R457" s="157"/>
      <c r="S457" s="157"/>
      <c r="T457" s="157"/>
      <c r="U457" s="157"/>
      <c r="V457" s="157"/>
      <c r="W457" s="157"/>
      <c r="X457" s="157"/>
      <c r="Y457" s="147"/>
      <c r="Z457" s="147"/>
      <c r="AA457" s="147"/>
      <c r="AB457" s="147"/>
      <c r="AC457" s="147"/>
      <c r="AD457" s="147"/>
      <c r="AE457" s="147"/>
      <c r="AF457" s="147"/>
      <c r="AG457" s="147" t="s">
        <v>1170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5">
      <c r="A458" s="154"/>
      <c r="B458" s="155"/>
      <c r="C458" s="197" t="s">
        <v>1680</v>
      </c>
      <c r="D458" s="198"/>
      <c r="E458" s="199">
        <v>44.677500000000002</v>
      </c>
      <c r="F458" s="157"/>
      <c r="G458" s="157"/>
      <c r="H458" s="157"/>
      <c r="I458" s="157"/>
      <c r="J458" s="157"/>
      <c r="K458" s="157"/>
      <c r="L458" s="157"/>
      <c r="M458" s="157"/>
      <c r="N458" s="156"/>
      <c r="O458" s="156"/>
      <c r="P458" s="156"/>
      <c r="Q458" s="156"/>
      <c r="R458" s="157"/>
      <c r="S458" s="157"/>
      <c r="T458" s="157"/>
      <c r="U458" s="157"/>
      <c r="V458" s="157"/>
      <c r="W458" s="157"/>
      <c r="X458" s="157"/>
      <c r="Y458" s="147"/>
      <c r="Z458" s="147"/>
      <c r="AA458" s="147"/>
      <c r="AB458" s="147"/>
      <c r="AC458" s="147"/>
      <c r="AD458" s="147"/>
      <c r="AE458" s="147"/>
      <c r="AF458" s="147"/>
      <c r="AG458" s="147" t="s">
        <v>1170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ht="20.75" outlineLevel="1" x14ac:dyDescent="0.25">
      <c r="A459" s="166">
        <v>129</v>
      </c>
      <c r="B459" s="167" t="s">
        <v>1682</v>
      </c>
      <c r="C459" s="183" t="s">
        <v>1683</v>
      </c>
      <c r="D459" s="168" t="s">
        <v>581</v>
      </c>
      <c r="E459" s="169">
        <v>754.56478000000004</v>
      </c>
      <c r="F459" s="170"/>
      <c r="G459" s="171">
        <f>ROUND(E459*F459,2)</f>
        <v>0</v>
      </c>
      <c r="H459" s="170">
        <v>7.77</v>
      </c>
      <c r="I459" s="171">
        <f>ROUND(E459*H459,2)</f>
        <v>5862.97</v>
      </c>
      <c r="J459" s="170">
        <v>36.33</v>
      </c>
      <c r="K459" s="171">
        <f>ROUND(E459*J459,2)</f>
        <v>27413.34</v>
      </c>
      <c r="L459" s="171">
        <v>21</v>
      </c>
      <c r="M459" s="171">
        <f>G459*(1+L459/100)</f>
        <v>0</v>
      </c>
      <c r="N459" s="169">
        <v>1.0000000000000001E-5</v>
      </c>
      <c r="O459" s="169">
        <f>ROUND(E459*N459,2)</f>
        <v>0.01</v>
      </c>
      <c r="P459" s="169">
        <v>0</v>
      </c>
      <c r="Q459" s="169">
        <f>ROUND(E459*P459,2)</f>
        <v>0</v>
      </c>
      <c r="R459" s="171" t="s">
        <v>1657</v>
      </c>
      <c r="S459" s="171" t="s">
        <v>1165</v>
      </c>
      <c r="T459" s="172" t="s">
        <v>1165</v>
      </c>
      <c r="U459" s="157">
        <v>7.0000000000000007E-2</v>
      </c>
      <c r="V459" s="157">
        <f>ROUND(E459*U459,2)</f>
        <v>52.82</v>
      </c>
      <c r="W459" s="157"/>
      <c r="X459" s="157" t="s">
        <v>247</v>
      </c>
      <c r="Y459" s="147"/>
      <c r="Z459" s="147"/>
      <c r="AA459" s="147"/>
      <c r="AB459" s="147"/>
      <c r="AC459" s="147"/>
      <c r="AD459" s="147"/>
      <c r="AE459" s="147"/>
      <c r="AF459" s="147"/>
      <c r="AG459" s="147" t="s">
        <v>1166</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5">
      <c r="A460" s="154"/>
      <c r="B460" s="155"/>
      <c r="C460" s="197" t="s">
        <v>1684</v>
      </c>
      <c r="D460" s="198"/>
      <c r="E460" s="199">
        <v>67.184780000000003</v>
      </c>
      <c r="F460" s="157"/>
      <c r="G460" s="157"/>
      <c r="H460" s="157"/>
      <c r="I460" s="157"/>
      <c r="J460" s="157"/>
      <c r="K460" s="157"/>
      <c r="L460" s="157"/>
      <c r="M460" s="157"/>
      <c r="N460" s="156"/>
      <c r="O460" s="156"/>
      <c r="P460" s="156"/>
      <c r="Q460" s="156"/>
      <c r="R460" s="157"/>
      <c r="S460" s="157"/>
      <c r="T460" s="157"/>
      <c r="U460" s="157"/>
      <c r="V460" s="157"/>
      <c r="W460" s="157"/>
      <c r="X460" s="157"/>
      <c r="Y460" s="147"/>
      <c r="Z460" s="147"/>
      <c r="AA460" s="147"/>
      <c r="AB460" s="147"/>
      <c r="AC460" s="147"/>
      <c r="AD460" s="147"/>
      <c r="AE460" s="147"/>
      <c r="AF460" s="147"/>
      <c r="AG460" s="147" t="s">
        <v>1170</v>
      </c>
      <c r="AH460" s="147">
        <v>5</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54"/>
      <c r="B461" s="155"/>
      <c r="C461" s="197" t="s">
        <v>1528</v>
      </c>
      <c r="D461" s="198"/>
      <c r="E461" s="199">
        <v>687.38</v>
      </c>
      <c r="F461" s="157"/>
      <c r="G461" s="157"/>
      <c r="H461" s="157"/>
      <c r="I461" s="157"/>
      <c r="J461" s="157"/>
      <c r="K461" s="157"/>
      <c r="L461" s="157"/>
      <c r="M461" s="157"/>
      <c r="N461" s="156"/>
      <c r="O461" s="156"/>
      <c r="P461" s="156"/>
      <c r="Q461" s="156"/>
      <c r="R461" s="157"/>
      <c r="S461" s="157"/>
      <c r="T461" s="157"/>
      <c r="U461" s="157"/>
      <c r="V461" s="157"/>
      <c r="W461" s="157"/>
      <c r="X461" s="157"/>
      <c r="Y461" s="147"/>
      <c r="Z461" s="147"/>
      <c r="AA461" s="147"/>
      <c r="AB461" s="147"/>
      <c r="AC461" s="147"/>
      <c r="AD461" s="147"/>
      <c r="AE461" s="147"/>
      <c r="AF461" s="147"/>
      <c r="AG461" s="147" t="s">
        <v>1170</v>
      </c>
      <c r="AH461" s="147">
        <v>5</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31.1" outlineLevel="1" x14ac:dyDescent="0.25">
      <c r="A462" s="166">
        <v>130</v>
      </c>
      <c r="B462" s="167" t="s">
        <v>1685</v>
      </c>
      <c r="C462" s="183" t="s">
        <v>1686</v>
      </c>
      <c r="D462" s="168" t="s">
        <v>581</v>
      </c>
      <c r="E462" s="169">
        <v>1.1780999999999999</v>
      </c>
      <c r="F462" s="170"/>
      <c r="G462" s="171">
        <f>ROUND(E462*F462,2)</f>
        <v>0</v>
      </c>
      <c r="H462" s="170">
        <v>214</v>
      </c>
      <c r="I462" s="171">
        <f>ROUND(E462*H462,2)</f>
        <v>252.11</v>
      </c>
      <c r="J462" s="170">
        <v>0</v>
      </c>
      <c r="K462" s="171">
        <f>ROUND(E462*J462,2)</f>
        <v>0</v>
      </c>
      <c r="L462" s="171">
        <v>21</v>
      </c>
      <c r="M462" s="171">
        <f>G462*(1+L462/100)</f>
        <v>0</v>
      </c>
      <c r="N462" s="169">
        <v>1.75E-3</v>
      </c>
      <c r="O462" s="169">
        <f>ROUND(E462*N462,2)</f>
        <v>0</v>
      </c>
      <c r="P462" s="169">
        <v>0</v>
      </c>
      <c r="Q462" s="169">
        <f>ROUND(E462*P462,2)</f>
        <v>0</v>
      </c>
      <c r="R462" s="171" t="s">
        <v>545</v>
      </c>
      <c r="S462" s="171" t="s">
        <v>1165</v>
      </c>
      <c r="T462" s="172" t="s">
        <v>1165</v>
      </c>
      <c r="U462" s="157">
        <v>0</v>
      </c>
      <c r="V462" s="157">
        <f>ROUND(E462*U462,2)</f>
        <v>0</v>
      </c>
      <c r="W462" s="157"/>
      <c r="X462" s="157" t="s">
        <v>264</v>
      </c>
      <c r="Y462" s="147"/>
      <c r="Z462" s="147"/>
      <c r="AA462" s="147"/>
      <c r="AB462" s="147"/>
      <c r="AC462" s="147"/>
      <c r="AD462" s="147"/>
      <c r="AE462" s="147"/>
      <c r="AF462" s="147"/>
      <c r="AG462" s="147" t="s">
        <v>1192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5">
      <c r="A463" s="154"/>
      <c r="B463" s="155"/>
      <c r="C463" s="197" t="s">
        <v>1687</v>
      </c>
      <c r="D463" s="198"/>
      <c r="E463" s="199">
        <v>1.1780999999999999</v>
      </c>
      <c r="F463" s="157"/>
      <c r="G463" s="157"/>
      <c r="H463" s="157"/>
      <c r="I463" s="157"/>
      <c r="J463" s="157"/>
      <c r="K463" s="157"/>
      <c r="L463" s="157"/>
      <c r="M463" s="157"/>
      <c r="N463" s="156"/>
      <c r="O463" s="156"/>
      <c r="P463" s="156"/>
      <c r="Q463" s="156"/>
      <c r="R463" s="157"/>
      <c r="S463" s="157"/>
      <c r="T463" s="157"/>
      <c r="U463" s="157"/>
      <c r="V463" s="157"/>
      <c r="W463" s="157"/>
      <c r="X463" s="157"/>
      <c r="Y463" s="147"/>
      <c r="Z463" s="147"/>
      <c r="AA463" s="147"/>
      <c r="AB463" s="147"/>
      <c r="AC463" s="147"/>
      <c r="AD463" s="147"/>
      <c r="AE463" s="147"/>
      <c r="AF463" s="147"/>
      <c r="AG463" s="147" t="s">
        <v>1170</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31.1" outlineLevel="1" x14ac:dyDescent="0.25">
      <c r="A464" s="166">
        <v>131</v>
      </c>
      <c r="B464" s="167" t="s">
        <v>1688</v>
      </c>
      <c r="C464" s="183" t="s">
        <v>1689</v>
      </c>
      <c r="D464" s="168" t="s">
        <v>581</v>
      </c>
      <c r="E464" s="169">
        <v>60.860250000000001</v>
      </c>
      <c r="F464" s="170"/>
      <c r="G464" s="171">
        <f>ROUND(E464*F464,2)</f>
        <v>0</v>
      </c>
      <c r="H464" s="170">
        <v>428</v>
      </c>
      <c r="I464" s="171">
        <f>ROUND(E464*H464,2)</f>
        <v>26048.19</v>
      </c>
      <c r="J464" s="170">
        <v>0</v>
      </c>
      <c r="K464" s="171">
        <f>ROUND(E464*J464,2)</f>
        <v>0</v>
      </c>
      <c r="L464" s="171">
        <v>21</v>
      </c>
      <c r="M464" s="171">
        <f>G464*(1+L464/100)</f>
        <v>0</v>
      </c>
      <c r="N464" s="169">
        <v>3.5000000000000001E-3</v>
      </c>
      <c r="O464" s="169">
        <f>ROUND(E464*N464,2)</f>
        <v>0.21</v>
      </c>
      <c r="P464" s="169">
        <v>0</v>
      </c>
      <c r="Q464" s="169">
        <f>ROUND(E464*P464,2)</f>
        <v>0</v>
      </c>
      <c r="R464" s="171" t="s">
        <v>545</v>
      </c>
      <c r="S464" s="171" t="s">
        <v>1165</v>
      </c>
      <c r="T464" s="172" t="s">
        <v>1165</v>
      </c>
      <c r="U464" s="157">
        <v>0</v>
      </c>
      <c r="V464" s="157">
        <f>ROUND(E464*U464,2)</f>
        <v>0</v>
      </c>
      <c r="W464" s="157"/>
      <c r="X464" s="157" t="s">
        <v>264</v>
      </c>
      <c r="Y464" s="147"/>
      <c r="Z464" s="147"/>
      <c r="AA464" s="147"/>
      <c r="AB464" s="147"/>
      <c r="AC464" s="147"/>
      <c r="AD464" s="147"/>
      <c r="AE464" s="147"/>
      <c r="AF464" s="147"/>
      <c r="AG464" s="147" t="s">
        <v>1192</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5">
      <c r="A465" s="154"/>
      <c r="B465" s="155"/>
      <c r="C465" s="197" t="s">
        <v>1690</v>
      </c>
      <c r="D465" s="198"/>
      <c r="E465" s="199">
        <v>60.860250000000001</v>
      </c>
      <c r="F465" s="157"/>
      <c r="G465" s="157"/>
      <c r="H465" s="157"/>
      <c r="I465" s="157"/>
      <c r="J465" s="157"/>
      <c r="K465" s="157"/>
      <c r="L465" s="157"/>
      <c r="M465" s="157"/>
      <c r="N465" s="156"/>
      <c r="O465" s="156"/>
      <c r="P465" s="156"/>
      <c r="Q465" s="156"/>
      <c r="R465" s="157"/>
      <c r="S465" s="157"/>
      <c r="T465" s="157"/>
      <c r="U465" s="157"/>
      <c r="V465" s="157"/>
      <c r="W465" s="157"/>
      <c r="X465" s="157"/>
      <c r="Y465" s="147"/>
      <c r="Z465" s="147"/>
      <c r="AA465" s="147"/>
      <c r="AB465" s="147"/>
      <c r="AC465" s="147"/>
      <c r="AD465" s="147"/>
      <c r="AE465" s="147"/>
      <c r="AF465" s="147"/>
      <c r="AG465" s="147" t="s">
        <v>1170</v>
      </c>
      <c r="AH465" s="147">
        <v>5</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31.1" outlineLevel="1" x14ac:dyDescent="0.25">
      <c r="A466" s="166">
        <v>132</v>
      </c>
      <c r="B466" s="167" t="s">
        <v>1691</v>
      </c>
      <c r="C466" s="183" t="s">
        <v>1692</v>
      </c>
      <c r="D466" s="168" t="s">
        <v>581</v>
      </c>
      <c r="E466" s="169">
        <v>14.681699999999999</v>
      </c>
      <c r="F466" s="170"/>
      <c r="G466" s="171">
        <f>ROUND(E466*F466,2)</f>
        <v>0</v>
      </c>
      <c r="H466" s="170">
        <v>1015</v>
      </c>
      <c r="I466" s="171">
        <f>ROUND(E466*H466,2)</f>
        <v>14901.93</v>
      </c>
      <c r="J466" s="170">
        <v>0</v>
      </c>
      <c r="K466" s="171">
        <f>ROUND(E466*J466,2)</f>
        <v>0</v>
      </c>
      <c r="L466" s="171">
        <v>21</v>
      </c>
      <c r="M466" s="171">
        <f>G466*(1+L466/100)</f>
        <v>0</v>
      </c>
      <c r="N466" s="169">
        <v>7.0000000000000001E-3</v>
      </c>
      <c r="O466" s="169">
        <f>ROUND(E466*N466,2)</f>
        <v>0.1</v>
      </c>
      <c r="P466" s="169">
        <v>0</v>
      </c>
      <c r="Q466" s="169">
        <f>ROUND(E466*P466,2)</f>
        <v>0</v>
      </c>
      <c r="R466" s="171" t="s">
        <v>545</v>
      </c>
      <c r="S466" s="171" t="s">
        <v>1165</v>
      </c>
      <c r="T466" s="172" t="s">
        <v>1165</v>
      </c>
      <c r="U466" s="157">
        <v>0</v>
      </c>
      <c r="V466" s="157">
        <f>ROUND(E466*U466,2)</f>
        <v>0</v>
      </c>
      <c r="W466" s="157"/>
      <c r="X466" s="157" t="s">
        <v>264</v>
      </c>
      <c r="Y466" s="147"/>
      <c r="Z466" s="147"/>
      <c r="AA466" s="147"/>
      <c r="AB466" s="147"/>
      <c r="AC466" s="147"/>
      <c r="AD466" s="147"/>
      <c r="AE466" s="147"/>
      <c r="AF466" s="147"/>
      <c r="AG466" s="147" t="s">
        <v>1192</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5">
      <c r="A467" s="154"/>
      <c r="B467" s="155"/>
      <c r="C467" s="197" t="s">
        <v>1671</v>
      </c>
      <c r="D467" s="198"/>
      <c r="E467" s="199"/>
      <c r="F467" s="157"/>
      <c r="G467" s="157"/>
      <c r="H467" s="157"/>
      <c r="I467" s="157"/>
      <c r="J467" s="157"/>
      <c r="K467" s="157"/>
      <c r="L467" s="157"/>
      <c r="M467" s="157"/>
      <c r="N467" s="156"/>
      <c r="O467" s="156"/>
      <c r="P467" s="156"/>
      <c r="Q467" s="156"/>
      <c r="R467" s="157"/>
      <c r="S467" s="157"/>
      <c r="T467" s="157"/>
      <c r="U467" s="157"/>
      <c r="V467" s="157"/>
      <c r="W467" s="157"/>
      <c r="X467" s="157"/>
      <c r="Y467" s="147"/>
      <c r="Z467" s="147"/>
      <c r="AA467" s="147"/>
      <c r="AB467" s="147"/>
      <c r="AC467" s="147"/>
      <c r="AD467" s="147"/>
      <c r="AE467" s="147"/>
      <c r="AF467" s="147"/>
      <c r="AG467" s="147" t="s">
        <v>1170</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5">
      <c r="A468" s="154"/>
      <c r="B468" s="155"/>
      <c r="C468" s="197" t="s">
        <v>1693</v>
      </c>
      <c r="D468" s="198"/>
      <c r="E468" s="199">
        <v>3.3395999999999999</v>
      </c>
      <c r="F468" s="157"/>
      <c r="G468" s="157"/>
      <c r="H468" s="157"/>
      <c r="I468" s="157"/>
      <c r="J468" s="157"/>
      <c r="K468" s="157"/>
      <c r="L468" s="157"/>
      <c r="M468" s="157"/>
      <c r="N468" s="156"/>
      <c r="O468" s="156"/>
      <c r="P468" s="156"/>
      <c r="Q468" s="156"/>
      <c r="R468" s="157"/>
      <c r="S468" s="157"/>
      <c r="T468" s="157"/>
      <c r="U468" s="157"/>
      <c r="V468" s="157"/>
      <c r="W468" s="157"/>
      <c r="X468" s="157"/>
      <c r="Y468" s="147"/>
      <c r="Z468" s="147"/>
      <c r="AA468" s="147"/>
      <c r="AB468" s="147"/>
      <c r="AC468" s="147"/>
      <c r="AD468" s="147"/>
      <c r="AE468" s="147"/>
      <c r="AF468" s="147"/>
      <c r="AG468" s="147" t="s">
        <v>1170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54"/>
      <c r="B469" s="155"/>
      <c r="C469" s="197" t="s">
        <v>1687</v>
      </c>
      <c r="D469" s="198"/>
      <c r="E469" s="199">
        <v>1.1780999999999999</v>
      </c>
      <c r="F469" s="157"/>
      <c r="G469" s="157"/>
      <c r="H469" s="157"/>
      <c r="I469" s="157"/>
      <c r="J469" s="157"/>
      <c r="K469" s="157"/>
      <c r="L469" s="157"/>
      <c r="M469" s="157"/>
      <c r="N469" s="156"/>
      <c r="O469" s="156"/>
      <c r="P469" s="156"/>
      <c r="Q469" s="156"/>
      <c r="R469" s="157"/>
      <c r="S469" s="157"/>
      <c r="T469" s="157"/>
      <c r="U469" s="157"/>
      <c r="V469" s="157"/>
      <c r="W469" s="157"/>
      <c r="X469" s="157"/>
      <c r="Y469" s="147"/>
      <c r="Z469" s="147"/>
      <c r="AA469" s="147"/>
      <c r="AB469" s="147"/>
      <c r="AC469" s="147"/>
      <c r="AD469" s="147"/>
      <c r="AE469" s="147"/>
      <c r="AF469" s="147"/>
      <c r="AG469" s="147" t="s">
        <v>1170</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54"/>
      <c r="B470" s="155"/>
      <c r="C470" s="197" t="s">
        <v>1694</v>
      </c>
      <c r="D470" s="198"/>
      <c r="E470" s="199">
        <v>10.164</v>
      </c>
      <c r="F470" s="157"/>
      <c r="G470" s="157"/>
      <c r="H470" s="157"/>
      <c r="I470" s="157"/>
      <c r="J470" s="157"/>
      <c r="K470" s="157"/>
      <c r="L470" s="157"/>
      <c r="M470" s="157"/>
      <c r="N470" s="156"/>
      <c r="O470" s="156"/>
      <c r="P470" s="156"/>
      <c r="Q470" s="156"/>
      <c r="R470" s="157"/>
      <c r="S470" s="157"/>
      <c r="T470" s="157"/>
      <c r="U470" s="157"/>
      <c r="V470" s="157"/>
      <c r="W470" s="157"/>
      <c r="X470" s="157"/>
      <c r="Y470" s="147"/>
      <c r="Z470" s="147"/>
      <c r="AA470" s="147"/>
      <c r="AB470" s="147"/>
      <c r="AC470" s="147"/>
      <c r="AD470" s="147"/>
      <c r="AE470" s="147"/>
      <c r="AF470" s="147"/>
      <c r="AG470" s="147" t="s">
        <v>1170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0.75" outlineLevel="1" x14ac:dyDescent="0.25">
      <c r="A471" s="166">
        <v>133</v>
      </c>
      <c r="B471" s="167" t="s">
        <v>1695</v>
      </c>
      <c r="C471" s="183" t="s">
        <v>1696</v>
      </c>
      <c r="D471" s="168" t="s">
        <v>896</v>
      </c>
      <c r="E471" s="169">
        <v>0.23111999999999999</v>
      </c>
      <c r="F471" s="170"/>
      <c r="G471" s="171">
        <f>ROUND(E471*F471,2)</f>
        <v>0</v>
      </c>
      <c r="H471" s="170">
        <v>3660</v>
      </c>
      <c r="I471" s="171">
        <f>ROUND(E471*H471,2)</f>
        <v>845.9</v>
      </c>
      <c r="J471" s="170">
        <v>0</v>
      </c>
      <c r="K471" s="171">
        <f>ROUND(E471*J471,2)</f>
        <v>0</v>
      </c>
      <c r="L471" s="171">
        <v>21</v>
      </c>
      <c r="M471" s="171">
        <f>G471*(1+L471/100)</f>
        <v>0</v>
      </c>
      <c r="N471" s="169">
        <v>2.5000000000000001E-2</v>
      </c>
      <c r="O471" s="169">
        <f>ROUND(E471*N471,2)</f>
        <v>0.01</v>
      </c>
      <c r="P471" s="169">
        <v>0</v>
      </c>
      <c r="Q471" s="169">
        <f>ROUND(E471*P471,2)</f>
        <v>0</v>
      </c>
      <c r="R471" s="171" t="s">
        <v>545</v>
      </c>
      <c r="S471" s="171" t="s">
        <v>1165</v>
      </c>
      <c r="T471" s="172" t="s">
        <v>1165</v>
      </c>
      <c r="U471" s="157">
        <v>0</v>
      </c>
      <c r="V471" s="157">
        <f>ROUND(E471*U471,2)</f>
        <v>0</v>
      </c>
      <c r="W471" s="157"/>
      <c r="X471" s="157" t="s">
        <v>264</v>
      </c>
      <c r="Y471" s="147"/>
      <c r="Z471" s="147"/>
      <c r="AA471" s="147"/>
      <c r="AB471" s="147"/>
      <c r="AC471" s="147"/>
      <c r="AD471" s="147"/>
      <c r="AE471" s="147"/>
      <c r="AF471" s="147"/>
      <c r="AG471" s="147" t="s">
        <v>1192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5">
      <c r="A472" s="154"/>
      <c r="B472" s="155"/>
      <c r="C472" s="197" t="s">
        <v>1697</v>
      </c>
      <c r="D472" s="198"/>
      <c r="E472" s="199">
        <v>0.23111999999999999</v>
      </c>
      <c r="F472" s="157"/>
      <c r="G472" s="157"/>
      <c r="H472" s="157"/>
      <c r="I472" s="157"/>
      <c r="J472" s="157"/>
      <c r="K472" s="157"/>
      <c r="L472" s="157"/>
      <c r="M472" s="157"/>
      <c r="N472" s="156"/>
      <c r="O472" s="156"/>
      <c r="P472" s="156"/>
      <c r="Q472" s="156"/>
      <c r="R472" s="157"/>
      <c r="S472" s="157"/>
      <c r="T472" s="157"/>
      <c r="U472" s="157"/>
      <c r="V472" s="157"/>
      <c r="W472" s="157"/>
      <c r="X472" s="157"/>
      <c r="Y472" s="147"/>
      <c r="Z472" s="147"/>
      <c r="AA472" s="147"/>
      <c r="AB472" s="147"/>
      <c r="AC472" s="147"/>
      <c r="AD472" s="147"/>
      <c r="AE472" s="147"/>
      <c r="AF472" s="147"/>
      <c r="AG472" s="147" t="s">
        <v>1170</v>
      </c>
      <c r="AH472" s="147">
        <v>5</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31.1" outlineLevel="1" x14ac:dyDescent="0.25">
      <c r="A473" s="166">
        <v>134</v>
      </c>
      <c r="B473" s="167" t="s">
        <v>1698</v>
      </c>
      <c r="C473" s="183" t="s">
        <v>1699</v>
      </c>
      <c r="D473" s="168" t="s">
        <v>581</v>
      </c>
      <c r="E473" s="169">
        <v>756.11800000000005</v>
      </c>
      <c r="F473" s="170"/>
      <c r="G473" s="171">
        <f>ROUND(E473*F473,2)</f>
        <v>0</v>
      </c>
      <c r="H473" s="170">
        <v>76.900000000000006</v>
      </c>
      <c r="I473" s="171">
        <f>ROUND(E473*H473,2)</f>
        <v>58145.47</v>
      </c>
      <c r="J473" s="170">
        <v>0</v>
      </c>
      <c r="K473" s="171">
        <f>ROUND(E473*J473,2)</f>
        <v>0</v>
      </c>
      <c r="L473" s="171">
        <v>21</v>
      </c>
      <c r="M473" s="171">
        <f>G473*(1+L473/100)</f>
        <v>0</v>
      </c>
      <c r="N473" s="169">
        <v>2.9999999999999997E-4</v>
      </c>
      <c r="O473" s="169">
        <f>ROUND(E473*N473,2)</f>
        <v>0.23</v>
      </c>
      <c r="P473" s="169">
        <v>0</v>
      </c>
      <c r="Q473" s="169">
        <f>ROUND(E473*P473,2)</f>
        <v>0</v>
      </c>
      <c r="R473" s="171" t="s">
        <v>545</v>
      </c>
      <c r="S473" s="171" t="s">
        <v>1165</v>
      </c>
      <c r="T473" s="172" t="s">
        <v>1165</v>
      </c>
      <c r="U473" s="157">
        <v>0</v>
      </c>
      <c r="V473" s="157">
        <f>ROUND(E473*U473,2)</f>
        <v>0</v>
      </c>
      <c r="W473" s="157"/>
      <c r="X473" s="157" t="s">
        <v>264</v>
      </c>
      <c r="Y473" s="147"/>
      <c r="Z473" s="147"/>
      <c r="AA473" s="147"/>
      <c r="AB473" s="147"/>
      <c r="AC473" s="147"/>
      <c r="AD473" s="147"/>
      <c r="AE473" s="147"/>
      <c r="AF473" s="147"/>
      <c r="AG473" s="147" t="s">
        <v>1192</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5">
      <c r="A474" s="154"/>
      <c r="B474" s="155"/>
      <c r="C474" s="197" t="s">
        <v>1700</v>
      </c>
      <c r="D474" s="198"/>
      <c r="E474" s="199">
        <v>756.11800000000005</v>
      </c>
      <c r="F474" s="157"/>
      <c r="G474" s="157"/>
      <c r="H474" s="157"/>
      <c r="I474" s="157"/>
      <c r="J474" s="157"/>
      <c r="K474" s="157"/>
      <c r="L474" s="157"/>
      <c r="M474" s="157"/>
      <c r="N474" s="156"/>
      <c r="O474" s="156"/>
      <c r="P474" s="156"/>
      <c r="Q474" s="156"/>
      <c r="R474" s="157"/>
      <c r="S474" s="157"/>
      <c r="T474" s="157"/>
      <c r="U474" s="157"/>
      <c r="V474" s="157"/>
      <c r="W474" s="157"/>
      <c r="X474" s="157"/>
      <c r="Y474" s="147"/>
      <c r="Z474" s="147"/>
      <c r="AA474" s="147"/>
      <c r="AB474" s="147"/>
      <c r="AC474" s="147"/>
      <c r="AD474" s="147"/>
      <c r="AE474" s="147"/>
      <c r="AF474" s="147"/>
      <c r="AG474" s="147" t="s">
        <v>1170</v>
      </c>
      <c r="AH474" s="147">
        <v>5</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ht="20.75" outlineLevel="1" x14ac:dyDescent="0.25">
      <c r="A475" s="166">
        <v>135</v>
      </c>
      <c r="B475" s="167" t="s">
        <v>1701</v>
      </c>
      <c r="C475" s="183" t="s">
        <v>1702</v>
      </c>
      <c r="D475" s="168" t="s">
        <v>581</v>
      </c>
      <c r="E475" s="169">
        <v>756.12900000000002</v>
      </c>
      <c r="F475" s="170"/>
      <c r="G475" s="171">
        <f>ROUND(E475*F475,2)</f>
        <v>0</v>
      </c>
      <c r="H475" s="170">
        <v>280.5</v>
      </c>
      <c r="I475" s="171">
        <f>ROUND(E475*H475,2)</f>
        <v>212094.18</v>
      </c>
      <c r="J475" s="170">
        <v>0</v>
      </c>
      <c r="K475" s="171">
        <f>ROUND(E475*J475,2)</f>
        <v>0</v>
      </c>
      <c r="L475" s="171">
        <v>21</v>
      </c>
      <c r="M475" s="171">
        <f>G475*(1+L475/100)</f>
        <v>0</v>
      </c>
      <c r="N475" s="169">
        <v>4.1999999999999997E-3</v>
      </c>
      <c r="O475" s="169">
        <f>ROUND(E475*N475,2)</f>
        <v>3.18</v>
      </c>
      <c r="P475" s="169">
        <v>0</v>
      </c>
      <c r="Q475" s="169">
        <f>ROUND(E475*P475,2)</f>
        <v>0</v>
      </c>
      <c r="R475" s="171" t="s">
        <v>545</v>
      </c>
      <c r="S475" s="171" t="s">
        <v>1165</v>
      </c>
      <c r="T475" s="172" t="s">
        <v>1165</v>
      </c>
      <c r="U475" s="157">
        <v>0</v>
      </c>
      <c r="V475" s="157">
        <f>ROUND(E475*U475,2)</f>
        <v>0</v>
      </c>
      <c r="W475" s="157"/>
      <c r="X475" s="157" t="s">
        <v>264</v>
      </c>
      <c r="Y475" s="147"/>
      <c r="Z475" s="147"/>
      <c r="AA475" s="147"/>
      <c r="AB475" s="147"/>
      <c r="AC475" s="147"/>
      <c r="AD475" s="147"/>
      <c r="AE475" s="147"/>
      <c r="AF475" s="147"/>
      <c r="AG475" s="147" t="s">
        <v>1192</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5">
      <c r="A476" s="154"/>
      <c r="B476" s="155"/>
      <c r="C476" s="197" t="s">
        <v>1703</v>
      </c>
      <c r="D476" s="198"/>
      <c r="E476" s="199">
        <v>756.12900000000002</v>
      </c>
      <c r="F476" s="157"/>
      <c r="G476" s="157"/>
      <c r="H476" s="157"/>
      <c r="I476" s="157"/>
      <c r="J476" s="157"/>
      <c r="K476" s="157"/>
      <c r="L476" s="157"/>
      <c r="M476" s="157"/>
      <c r="N476" s="156"/>
      <c r="O476" s="156"/>
      <c r="P476" s="156"/>
      <c r="Q476" s="156"/>
      <c r="R476" s="157"/>
      <c r="S476" s="157"/>
      <c r="T476" s="157"/>
      <c r="U476" s="157"/>
      <c r="V476" s="157"/>
      <c r="W476" s="157"/>
      <c r="X476" s="157"/>
      <c r="Y476" s="147"/>
      <c r="Z476" s="147"/>
      <c r="AA476" s="147"/>
      <c r="AB476" s="147"/>
      <c r="AC476" s="147"/>
      <c r="AD476" s="147"/>
      <c r="AE476" s="147"/>
      <c r="AF476" s="147"/>
      <c r="AG476" s="147" t="s">
        <v>1170</v>
      </c>
      <c r="AH476" s="147">
        <v>5</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0.75" outlineLevel="1" x14ac:dyDescent="0.25">
      <c r="A477" s="166">
        <v>136</v>
      </c>
      <c r="B477" s="167" t="s">
        <v>1704</v>
      </c>
      <c r="C477" s="183" t="s">
        <v>1705</v>
      </c>
      <c r="D477" s="168" t="s">
        <v>581</v>
      </c>
      <c r="E477" s="169">
        <v>756.12900000000002</v>
      </c>
      <c r="F477" s="170"/>
      <c r="G477" s="171">
        <f>ROUND(E477*F477,2)</f>
        <v>0</v>
      </c>
      <c r="H477" s="170">
        <v>321</v>
      </c>
      <c r="I477" s="171">
        <f>ROUND(E477*H477,2)</f>
        <v>242717.41</v>
      </c>
      <c r="J477" s="170">
        <v>0</v>
      </c>
      <c r="K477" s="171">
        <f>ROUND(E477*J477,2)</f>
        <v>0</v>
      </c>
      <c r="L477" s="171">
        <v>21</v>
      </c>
      <c r="M477" s="171">
        <f>G477*(1+L477/100)</f>
        <v>0</v>
      </c>
      <c r="N477" s="169">
        <v>4.7999999999999996E-3</v>
      </c>
      <c r="O477" s="169">
        <f>ROUND(E477*N477,2)</f>
        <v>3.63</v>
      </c>
      <c r="P477" s="169">
        <v>0</v>
      </c>
      <c r="Q477" s="169">
        <f>ROUND(E477*P477,2)</f>
        <v>0</v>
      </c>
      <c r="R477" s="171" t="s">
        <v>545</v>
      </c>
      <c r="S477" s="171" t="s">
        <v>1165</v>
      </c>
      <c r="T477" s="172" t="s">
        <v>1165</v>
      </c>
      <c r="U477" s="157">
        <v>0</v>
      </c>
      <c r="V477" s="157">
        <f>ROUND(E477*U477,2)</f>
        <v>0</v>
      </c>
      <c r="W477" s="157"/>
      <c r="X477" s="157" t="s">
        <v>264</v>
      </c>
      <c r="Y477" s="147"/>
      <c r="Z477" s="147"/>
      <c r="AA477" s="147"/>
      <c r="AB477" s="147"/>
      <c r="AC477" s="147"/>
      <c r="AD477" s="147"/>
      <c r="AE477" s="147"/>
      <c r="AF477" s="147"/>
      <c r="AG477" s="147" t="s">
        <v>1192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5">
      <c r="A478" s="154"/>
      <c r="B478" s="155"/>
      <c r="C478" s="197" t="s">
        <v>1703</v>
      </c>
      <c r="D478" s="198"/>
      <c r="E478" s="199">
        <v>756.12900000000002</v>
      </c>
      <c r="F478" s="157"/>
      <c r="G478" s="157"/>
      <c r="H478" s="157"/>
      <c r="I478" s="157"/>
      <c r="J478" s="157"/>
      <c r="K478" s="157"/>
      <c r="L478" s="157"/>
      <c r="M478" s="157"/>
      <c r="N478" s="156"/>
      <c r="O478" s="156"/>
      <c r="P478" s="156"/>
      <c r="Q478" s="156"/>
      <c r="R478" s="157"/>
      <c r="S478" s="157"/>
      <c r="T478" s="157"/>
      <c r="U478" s="157"/>
      <c r="V478" s="157"/>
      <c r="W478" s="157"/>
      <c r="X478" s="157"/>
      <c r="Y478" s="147"/>
      <c r="Z478" s="147"/>
      <c r="AA478" s="147"/>
      <c r="AB478" s="147"/>
      <c r="AC478" s="147"/>
      <c r="AD478" s="147"/>
      <c r="AE478" s="147"/>
      <c r="AF478" s="147"/>
      <c r="AG478" s="147" t="s">
        <v>1170</v>
      </c>
      <c r="AH478" s="147">
        <v>5</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66">
        <v>137</v>
      </c>
      <c r="B479" s="167" t="s">
        <v>1706</v>
      </c>
      <c r="C479" s="183" t="s">
        <v>1707</v>
      </c>
      <c r="D479" s="168" t="s">
        <v>495</v>
      </c>
      <c r="E479" s="169">
        <v>8.2000499999999992</v>
      </c>
      <c r="F479" s="170"/>
      <c r="G479" s="171">
        <f>ROUND(E479*F479,2)</f>
        <v>0</v>
      </c>
      <c r="H479" s="170">
        <v>0</v>
      </c>
      <c r="I479" s="171">
        <f>ROUND(E479*H479,2)</f>
        <v>0</v>
      </c>
      <c r="J479" s="170">
        <v>1066</v>
      </c>
      <c r="K479" s="171">
        <f>ROUND(E479*J479,2)</f>
        <v>8741.25</v>
      </c>
      <c r="L479" s="171">
        <v>21</v>
      </c>
      <c r="M479" s="171">
        <f>G479*(1+L479/100)</f>
        <v>0</v>
      </c>
      <c r="N479" s="169">
        <v>0</v>
      </c>
      <c r="O479" s="169">
        <f>ROUND(E479*N479,2)</f>
        <v>0</v>
      </c>
      <c r="P479" s="169">
        <v>0</v>
      </c>
      <c r="Q479" s="169">
        <f>ROUND(E479*P479,2)</f>
        <v>0</v>
      </c>
      <c r="R479" s="171" t="s">
        <v>1657</v>
      </c>
      <c r="S479" s="171" t="s">
        <v>1165</v>
      </c>
      <c r="T479" s="172" t="s">
        <v>1165</v>
      </c>
      <c r="U479" s="157">
        <v>16.478999999999999</v>
      </c>
      <c r="V479" s="157">
        <f>ROUND(E479*U479,2)</f>
        <v>135.13</v>
      </c>
      <c r="W479" s="157"/>
      <c r="X479" s="157" t="s">
        <v>1631</v>
      </c>
      <c r="Y479" s="147"/>
      <c r="Z479" s="147"/>
      <c r="AA479" s="147"/>
      <c r="AB479" s="147"/>
      <c r="AC479" s="147"/>
      <c r="AD479" s="147"/>
      <c r="AE479" s="147"/>
      <c r="AF479" s="147"/>
      <c r="AG479" s="147" t="s">
        <v>1632</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54"/>
      <c r="B480" s="155"/>
      <c r="C480" s="337" t="s">
        <v>1654</v>
      </c>
      <c r="D480" s="339"/>
      <c r="E480" s="339"/>
      <c r="F480" s="339"/>
      <c r="G480" s="339"/>
      <c r="H480" s="157"/>
      <c r="I480" s="157"/>
      <c r="J480" s="157"/>
      <c r="K480" s="157"/>
      <c r="L480" s="157"/>
      <c r="M480" s="157"/>
      <c r="N480" s="156"/>
      <c r="O480" s="156"/>
      <c r="P480" s="156"/>
      <c r="Q480" s="156"/>
      <c r="R480" s="157"/>
      <c r="S480" s="157"/>
      <c r="T480" s="157"/>
      <c r="U480" s="157"/>
      <c r="V480" s="157"/>
      <c r="W480" s="157"/>
      <c r="X480" s="157"/>
      <c r="Y480" s="147"/>
      <c r="Z480" s="147"/>
      <c r="AA480" s="147"/>
      <c r="AB480" s="147"/>
      <c r="AC480" s="147"/>
      <c r="AD480" s="147"/>
      <c r="AE480" s="147"/>
      <c r="AF480" s="147"/>
      <c r="AG480" s="147" t="s">
        <v>1168</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x14ac:dyDescent="0.25">
      <c r="A481" s="159" t="s">
        <v>240</v>
      </c>
      <c r="B481" s="160" t="s">
        <v>174</v>
      </c>
      <c r="C481" s="181" t="s">
        <v>175</v>
      </c>
      <c r="D481" s="161"/>
      <c r="E481" s="162"/>
      <c r="F481" s="163"/>
      <c r="G481" s="163">
        <f>SUMIF(AG482:AG516,"&lt;&gt;NOR",G482:G516)</f>
        <v>0</v>
      </c>
      <c r="H481" s="163"/>
      <c r="I481" s="163">
        <f>SUM(I482:I516)</f>
        <v>292420.11</v>
      </c>
      <c r="J481" s="163"/>
      <c r="K481" s="163">
        <f>SUM(K482:K516)</f>
        <v>787629.77</v>
      </c>
      <c r="L481" s="163"/>
      <c r="M481" s="163">
        <f>SUM(M482:M516)</f>
        <v>0</v>
      </c>
      <c r="N481" s="162"/>
      <c r="O481" s="162">
        <f>SUM(O482:O516)</f>
        <v>19.029999999999998</v>
      </c>
      <c r="P481" s="162"/>
      <c r="Q481" s="162">
        <f>SUM(Q482:Q516)</f>
        <v>82.29</v>
      </c>
      <c r="R481" s="163"/>
      <c r="S481" s="163"/>
      <c r="T481" s="164"/>
      <c r="U481" s="158"/>
      <c r="V481" s="158">
        <f>SUM(V482:V516)</f>
        <v>31108.93</v>
      </c>
      <c r="W481" s="158"/>
      <c r="X481" s="158"/>
      <c r="AG481" t="s">
        <v>241</v>
      </c>
    </row>
    <row r="482" spans="1:60" ht="31.1" outlineLevel="1" x14ac:dyDescent="0.25">
      <c r="A482" s="166">
        <v>140</v>
      </c>
      <c r="B482" s="167" t="s">
        <v>1708</v>
      </c>
      <c r="C482" s="183" t="s">
        <v>1709</v>
      </c>
      <c r="D482" s="168" t="s">
        <v>337</v>
      </c>
      <c r="E482" s="169">
        <v>107.2</v>
      </c>
      <c r="F482" s="170"/>
      <c r="G482" s="171">
        <f>ROUND(E482*F482,2)</f>
        <v>0</v>
      </c>
      <c r="H482" s="170">
        <v>11.75</v>
      </c>
      <c r="I482" s="171">
        <f>ROUND(E482*H482,2)</f>
        <v>1259.5999999999999</v>
      </c>
      <c r="J482" s="170">
        <v>308.25</v>
      </c>
      <c r="K482" s="171">
        <f>ROUND(E482*J482,2)</f>
        <v>33044.400000000001</v>
      </c>
      <c r="L482" s="171">
        <v>21</v>
      </c>
      <c r="M482" s="171">
        <f>G482*(1+L482/100)</f>
        <v>0</v>
      </c>
      <c r="N482" s="169">
        <v>9.8999999999999999E-4</v>
      </c>
      <c r="O482" s="169">
        <f>ROUND(E482*N482,2)</f>
        <v>0.11</v>
      </c>
      <c r="P482" s="169">
        <v>0</v>
      </c>
      <c r="Q482" s="169">
        <f>ROUND(E482*P482,2)</f>
        <v>0</v>
      </c>
      <c r="R482" s="171" t="s">
        <v>1710</v>
      </c>
      <c r="S482" s="171" t="s">
        <v>1165</v>
      </c>
      <c r="T482" s="172" t="s">
        <v>1165</v>
      </c>
      <c r="U482" s="157">
        <v>0.45300000000000001</v>
      </c>
      <c r="V482" s="157">
        <f>ROUND(E482*U482,2)</f>
        <v>48.56</v>
      </c>
      <c r="W482" s="157"/>
      <c r="X482" s="157" t="s">
        <v>247</v>
      </c>
      <c r="Y482" s="147"/>
      <c r="Z482" s="147"/>
      <c r="AA482" s="147"/>
      <c r="AB482" s="147"/>
      <c r="AC482" s="147"/>
      <c r="AD482" s="147"/>
      <c r="AE482" s="147"/>
      <c r="AF482" s="147"/>
      <c r="AG482" s="147" t="s">
        <v>1166</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5">
      <c r="A483" s="154"/>
      <c r="B483" s="155"/>
      <c r="C483" s="197" t="s">
        <v>1711</v>
      </c>
      <c r="D483" s="198"/>
      <c r="E483" s="199">
        <v>85.2</v>
      </c>
      <c r="F483" s="157"/>
      <c r="G483" s="157"/>
      <c r="H483" s="157"/>
      <c r="I483" s="157"/>
      <c r="J483" s="157"/>
      <c r="K483" s="157"/>
      <c r="L483" s="157"/>
      <c r="M483" s="157"/>
      <c r="N483" s="156"/>
      <c r="O483" s="156"/>
      <c r="P483" s="156"/>
      <c r="Q483" s="156"/>
      <c r="R483" s="157"/>
      <c r="S483" s="157"/>
      <c r="T483" s="157"/>
      <c r="U483" s="157"/>
      <c r="V483" s="157"/>
      <c r="W483" s="157"/>
      <c r="X483" s="157"/>
      <c r="Y483" s="147"/>
      <c r="Z483" s="147"/>
      <c r="AA483" s="147"/>
      <c r="AB483" s="147"/>
      <c r="AC483" s="147"/>
      <c r="AD483" s="147"/>
      <c r="AE483" s="147"/>
      <c r="AF483" s="147"/>
      <c r="AG483" s="147" t="s">
        <v>1170</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54"/>
      <c r="B484" s="155"/>
      <c r="C484" s="197" t="s">
        <v>1712</v>
      </c>
      <c r="D484" s="198"/>
      <c r="E484" s="199">
        <v>22</v>
      </c>
      <c r="F484" s="157"/>
      <c r="G484" s="157"/>
      <c r="H484" s="157"/>
      <c r="I484" s="157"/>
      <c r="J484" s="157"/>
      <c r="K484" s="157"/>
      <c r="L484" s="157"/>
      <c r="M484" s="157"/>
      <c r="N484" s="156"/>
      <c r="O484" s="156"/>
      <c r="P484" s="156"/>
      <c r="Q484" s="156"/>
      <c r="R484" s="157"/>
      <c r="S484" s="157"/>
      <c r="T484" s="157"/>
      <c r="U484" s="157"/>
      <c r="V484" s="157"/>
      <c r="W484" s="157"/>
      <c r="X484" s="157"/>
      <c r="Y484" s="147"/>
      <c r="Z484" s="147"/>
      <c r="AA484" s="147"/>
      <c r="AB484" s="147"/>
      <c r="AC484" s="147"/>
      <c r="AD484" s="147"/>
      <c r="AE484" s="147"/>
      <c r="AF484" s="147"/>
      <c r="AG484" s="147" t="s">
        <v>1170</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0.75" outlineLevel="1" x14ac:dyDescent="0.25">
      <c r="A485" s="166">
        <v>141</v>
      </c>
      <c r="B485" s="167" t="s">
        <v>1713</v>
      </c>
      <c r="C485" s="183" t="s">
        <v>1714</v>
      </c>
      <c r="D485" s="168" t="s">
        <v>581</v>
      </c>
      <c r="E485" s="169">
        <v>1112.827</v>
      </c>
      <c r="F485" s="170"/>
      <c r="G485" s="171">
        <f>ROUND(E485*F485,2)</f>
        <v>0</v>
      </c>
      <c r="H485" s="170">
        <v>159.38999999999999</v>
      </c>
      <c r="I485" s="171">
        <f>ROUND(E485*H485,2)</f>
        <v>177373.5</v>
      </c>
      <c r="J485" s="170">
        <v>136.11000000000001</v>
      </c>
      <c r="K485" s="171">
        <f>ROUND(E485*J485,2)</f>
        <v>151466.88</v>
      </c>
      <c r="L485" s="171">
        <v>21</v>
      </c>
      <c r="M485" s="171">
        <f>G485*(1+L485/100)</f>
        <v>0</v>
      </c>
      <c r="N485" s="169">
        <v>1.452E-2</v>
      </c>
      <c r="O485" s="169">
        <f>ROUND(E485*N485,2)</f>
        <v>16.16</v>
      </c>
      <c r="P485" s="169">
        <v>0</v>
      </c>
      <c r="Q485" s="169">
        <f>ROUND(E485*P485,2)</f>
        <v>0</v>
      </c>
      <c r="R485" s="171" t="s">
        <v>1710</v>
      </c>
      <c r="S485" s="171" t="s">
        <v>1165</v>
      </c>
      <c r="T485" s="172" t="s">
        <v>1165</v>
      </c>
      <c r="U485" s="157">
        <v>0.27</v>
      </c>
      <c r="V485" s="157">
        <f>ROUND(E485*U485,2)</f>
        <v>300.45999999999998</v>
      </c>
      <c r="W485" s="157"/>
      <c r="X485" s="157" t="s">
        <v>247</v>
      </c>
      <c r="Y485" s="147"/>
      <c r="Z485" s="147"/>
      <c r="AA485" s="147"/>
      <c r="AB485" s="147"/>
      <c r="AC485" s="147"/>
      <c r="AD485" s="147"/>
      <c r="AE485" s="147"/>
      <c r="AF485" s="147"/>
      <c r="AG485" s="147" t="s">
        <v>1166</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0.75" outlineLevel="1" x14ac:dyDescent="0.25">
      <c r="A486" s="154"/>
      <c r="B486" s="155"/>
      <c r="C486" s="197" t="s">
        <v>1715</v>
      </c>
      <c r="D486" s="198"/>
      <c r="E486" s="199">
        <v>631.04499999999996</v>
      </c>
      <c r="F486" s="157"/>
      <c r="G486" s="157"/>
      <c r="H486" s="157"/>
      <c r="I486" s="157"/>
      <c r="J486" s="157"/>
      <c r="K486" s="157"/>
      <c r="L486" s="157"/>
      <c r="M486" s="157"/>
      <c r="N486" s="156"/>
      <c r="O486" s="156"/>
      <c r="P486" s="156"/>
      <c r="Q486" s="156"/>
      <c r="R486" s="157"/>
      <c r="S486" s="157"/>
      <c r="T486" s="157"/>
      <c r="U486" s="157"/>
      <c r="V486" s="157"/>
      <c r="W486" s="157"/>
      <c r="X486" s="157"/>
      <c r="Y486" s="147"/>
      <c r="Z486" s="147"/>
      <c r="AA486" s="147"/>
      <c r="AB486" s="147"/>
      <c r="AC486" s="147"/>
      <c r="AD486" s="147"/>
      <c r="AE486" s="147"/>
      <c r="AF486" s="147"/>
      <c r="AG486" s="147" t="s">
        <v>1170</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5">
      <c r="A487" s="154"/>
      <c r="B487" s="155"/>
      <c r="C487" s="197" t="s">
        <v>1716</v>
      </c>
      <c r="D487" s="198"/>
      <c r="E487" s="199"/>
      <c r="F487" s="157"/>
      <c r="G487" s="157"/>
      <c r="H487" s="157"/>
      <c r="I487" s="157"/>
      <c r="J487" s="157"/>
      <c r="K487" s="157"/>
      <c r="L487" s="157"/>
      <c r="M487" s="157"/>
      <c r="N487" s="156"/>
      <c r="O487" s="156"/>
      <c r="P487" s="156"/>
      <c r="Q487" s="156"/>
      <c r="R487" s="157"/>
      <c r="S487" s="157"/>
      <c r="T487" s="157"/>
      <c r="U487" s="157"/>
      <c r="V487" s="157"/>
      <c r="W487" s="157"/>
      <c r="X487" s="157"/>
      <c r="Y487" s="147"/>
      <c r="Z487" s="147"/>
      <c r="AA487" s="147"/>
      <c r="AB487" s="147"/>
      <c r="AC487" s="147"/>
      <c r="AD487" s="147"/>
      <c r="AE487" s="147"/>
      <c r="AF487" s="147"/>
      <c r="AG487" s="147" t="s">
        <v>1170</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ht="31.1" outlineLevel="1" x14ac:dyDescent="0.25">
      <c r="A488" s="154"/>
      <c r="B488" s="155"/>
      <c r="C488" s="197" t="s">
        <v>1717</v>
      </c>
      <c r="D488" s="198"/>
      <c r="E488" s="199">
        <v>481.78199999999998</v>
      </c>
      <c r="F488" s="157"/>
      <c r="G488" s="157"/>
      <c r="H488" s="157"/>
      <c r="I488" s="157"/>
      <c r="J488" s="157"/>
      <c r="K488" s="157"/>
      <c r="L488" s="157"/>
      <c r="M488" s="157"/>
      <c r="N488" s="156"/>
      <c r="O488" s="156"/>
      <c r="P488" s="156"/>
      <c r="Q488" s="156"/>
      <c r="R488" s="157"/>
      <c r="S488" s="157"/>
      <c r="T488" s="157"/>
      <c r="U488" s="157"/>
      <c r="V488" s="157"/>
      <c r="W488" s="157"/>
      <c r="X488" s="157"/>
      <c r="Y488" s="147"/>
      <c r="Z488" s="147"/>
      <c r="AA488" s="147"/>
      <c r="AB488" s="147"/>
      <c r="AC488" s="147"/>
      <c r="AD488" s="147"/>
      <c r="AE488" s="147"/>
      <c r="AF488" s="147"/>
      <c r="AG488" s="147" t="s">
        <v>1170</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5">
      <c r="A489" s="255">
        <v>142</v>
      </c>
      <c r="B489" s="256"/>
      <c r="C489" s="257" t="s">
        <v>1080</v>
      </c>
      <c r="D489" s="258"/>
      <c r="E489" s="259"/>
      <c r="F489" s="260"/>
      <c r="G489" s="261"/>
      <c r="H489" s="260"/>
      <c r="I489" s="261"/>
      <c r="J489" s="260"/>
      <c r="K489" s="261"/>
      <c r="L489" s="261"/>
      <c r="M489" s="261"/>
      <c r="N489" s="259"/>
      <c r="O489" s="259"/>
      <c r="P489" s="259"/>
      <c r="Q489" s="259"/>
      <c r="R489" s="261"/>
      <c r="S489" s="261"/>
      <c r="T489" s="262"/>
      <c r="U489" s="157">
        <v>5.5E-2</v>
      </c>
      <c r="V489" s="157">
        <f>ROUND(E489*U489,2)</f>
        <v>0</v>
      </c>
      <c r="W489" s="157"/>
      <c r="X489" s="157" t="s">
        <v>247</v>
      </c>
      <c r="Y489" s="147"/>
      <c r="Z489" s="147"/>
      <c r="AA489" s="147"/>
      <c r="AB489" s="147"/>
      <c r="AC489" s="147"/>
      <c r="AD489" s="147"/>
      <c r="AE489" s="147"/>
      <c r="AF489" s="147"/>
      <c r="AG489" s="147" t="s">
        <v>1166</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5">
      <c r="A490" s="255">
        <v>143</v>
      </c>
      <c r="B490" s="256"/>
      <c r="C490" s="257" t="s">
        <v>1080</v>
      </c>
      <c r="D490" s="258"/>
      <c r="E490" s="259"/>
      <c r="F490" s="260"/>
      <c r="G490" s="261"/>
      <c r="H490" s="260"/>
      <c r="I490" s="261"/>
      <c r="J490" s="260"/>
      <c r="K490" s="261"/>
      <c r="L490" s="261"/>
      <c r="M490" s="261"/>
      <c r="N490" s="259"/>
      <c r="O490" s="259"/>
      <c r="P490" s="259"/>
      <c r="Q490" s="259"/>
      <c r="R490" s="261"/>
      <c r="S490" s="261"/>
      <c r="T490" s="262"/>
      <c r="U490" s="157">
        <v>0.156</v>
      </c>
      <c r="V490" s="157">
        <f>ROUND(E490*U490,2)</f>
        <v>0</v>
      </c>
      <c r="W490" s="157"/>
      <c r="X490" s="157" t="s">
        <v>247</v>
      </c>
      <c r="Y490" s="147"/>
      <c r="Z490" s="147"/>
      <c r="AA490" s="147"/>
      <c r="AB490" s="147"/>
      <c r="AC490" s="147"/>
      <c r="AD490" s="147"/>
      <c r="AE490" s="147"/>
      <c r="AF490" s="147"/>
      <c r="AG490" s="147" t="s">
        <v>1166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ht="20.75" outlineLevel="1" x14ac:dyDescent="0.25">
      <c r="A491" s="166">
        <v>144</v>
      </c>
      <c r="B491" s="167" t="s">
        <v>1718</v>
      </c>
      <c r="C491" s="183" t="s">
        <v>1719</v>
      </c>
      <c r="D491" s="168" t="s">
        <v>896</v>
      </c>
      <c r="E491" s="169">
        <v>2.8510300000000002</v>
      </c>
      <c r="F491" s="170"/>
      <c r="G491" s="171">
        <f>ROUND(E491*F491,2)</f>
        <v>0</v>
      </c>
      <c r="H491" s="170">
        <v>1322</v>
      </c>
      <c r="I491" s="171">
        <f>ROUND(E491*H491,2)</f>
        <v>3769.06</v>
      </c>
      <c r="J491" s="170">
        <v>0</v>
      </c>
      <c r="K491" s="171">
        <f>ROUND(E491*J491,2)</f>
        <v>0</v>
      </c>
      <c r="L491" s="171">
        <v>21</v>
      </c>
      <c r="M491" s="171">
        <f>G491*(1+L491/100)</f>
        <v>0</v>
      </c>
      <c r="N491" s="169">
        <v>2.3570000000000001E-2</v>
      </c>
      <c r="O491" s="169">
        <f>ROUND(E491*N491,2)</f>
        <v>7.0000000000000007E-2</v>
      </c>
      <c r="P491" s="169">
        <v>0</v>
      </c>
      <c r="Q491" s="169">
        <f>ROUND(E491*P491,2)</f>
        <v>0</v>
      </c>
      <c r="R491" s="171" t="s">
        <v>1710</v>
      </c>
      <c r="S491" s="171" t="s">
        <v>1165</v>
      </c>
      <c r="T491" s="172" t="s">
        <v>1165</v>
      </c>
      <c r="U491" s="157">
        <v>0</v>
      </c>
      <c r="V491" s="157">
        <f>ROUND(E491*U491,2)</f>
        <v>0</v>
      </c>
      <c r="W491" s="157"/>
      <c r="X491" s="157" t="s">
        <v>247</v>
      </c>
      <c r="Y491" s="147"/>
      <c r="Z491" s="147"/>
      <c r="AA491" s="147"/>
      <c r="AB491" s="147"/>
      <c r="AC491" s="147"/>
      <c r="AD491" s="147"/>
      <c r="AE491" s="147"/>
      <c r="AF491" s="147"/>
      <c r="AG491" s="147" t="s">
        <v>1166</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5">
      <c r="A492" s="154"/>
      <c r="B492" s="155"/>
      <c r="C492" s="197" t="s">
        <v>1720</v>
      </c>
      <c r="D492" s="198"/>
      <c r="E492" s="199">
        <v>2.8510300000000002</v>
      </c>
      <c r="F492" s="157"/>
      <c r="G492" s="157"/>
      <c r="H492" s="157"/>
      <c r="I492" s="157"/>
      <c r="J492" s="157"/>
      <c r="K492" s="157"/>
      <c r="L492" s="157"/>
      <c r="M492" s="157"/>
      <c r="N492" s="156"/>
      <c r="O492" s="156"/>
      <c r="P492" s="156"/>
      <c r="Q492" s="156"/>
      <c r="R492" s="157"/>
      <c r="S492" s="157"/>
      <c r="T492" s="157"/>
      <c r="U492" s="157"/>
      <c r="V492" s="157"/>
      <c r="W492" s="157"/>
      <c r="X492" s="157"/>
      <c r="Y492" s="147"/>
      <c r="Z492" s="147"/>
      <c r="AA492" s="147"/>
      <c r="AB492" s="147"/>
      <c r="AC492" s="147"/>
      <c r="AD492" s="147"/>
      <c r="AE492" s="147"/>
      <c r="AF492" s="147"/>
      <c r="AG492" s="147" t="s">
        <v>1170</v>
      </c>
      <c r="AH492" s="147">
        <v>5</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0.75" outlineLevel="1" x14ac:dyDescent="0.25">
      <c r="A493" s="166">
        <v>145</v>
      </c>
      <c r="B493" s="167" t="s">
        <v>1721</v>
      </c>
      <c r="C493" s="183" t="s">
        <v>1722</v>
      </c>
      <c r="D493" s="168" t="s">
        <v>581</v>
      </c>
      <c r="E493" s="169">
        <v>11.2</v>
      </c>
      <c r="F493" s="170"/>
      <c r="G493" s="171">
        <f>ROUND(E493*F493,2)</f>
        <v>0</v>
      </c>
      <c r="H493" s="170">
        <v>246.47</v>
      </c>
      <c r="I493" s="171">
        <f>ROUND(E493*H493,2)</f>
        <v>2760.46</v>
      </c>
      <c r="J493" s="170">
        <v>65.53</v>
      </c>
      <c r="K493" s="171">
        <f>ROUND(E493*J493,2)</f>
        <v>733.94</v>
      </c>
      <c r="L493" s="171">
        <v>21</v>
      </c>
      <c r="M493" s="171">
        <f>G493*(1+L493/100)</f>
        <v>0</v>
      </c>
      <c r="N493" s="169">
        <v>1.6400000000000001E-2</v>
      </c>
      <c r="O493" s="169">
        <f>ROUND(E493*N493,2)</f>
        <v>0.18</v>
      </c>
      <c r="P493" s="169">
        <v>0</v>
      </c>
      <c r="Q493" s="169">
        <f>ROUND(E493*P493,2)</f>
        <v>0</v>
      </c>
      <c r="R493" s="171" t="s">
        <v>1710</v>
      </c>
      <c r="S493" s="171" t="s">
        <v>1165</v>
      </c>
      <c r="T493" s="172" t="s">
        <v>1165</v>
      </c>
      <c r="U493" s="157">
        <v>0.13</v>
      </c>
      <c r="V493" s="157">
        <f>ROUND(E493*U493,2)</f>
        <v>1.46</v>
      </c>
      <c r="W493" s="157"/>
      <c r="X493" s="157" t="s">
        <v>247</v>
      </c>
      <c r="Y493" s="147"/>
      <c r="Z493" s="147"/>
      <c r="AA493" s="147"/>
      <c r="AB493" s="147"/>
      <c r="AC493" s="147"/>
      <c r="AD493" s="147"/>
      <c r="AE493" s="147"/>
      <c r="AF493" s="147"/>
      <c r="AG493" s="147" t="s">
        <v>1166</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5">
      <c r="A494" s="154"/>
      <c r="B494" s="155"/>
      <c r="C494" s="197" t="s">
        <v>1723</v>
      </c>
      <c r="D494" s="198"/>
      <c r="E494" s="199">
        <v>11.2</v>
      </c>
      <c r="F494" s="157"/>
      <c r="G494" s="157"/>
      <c r="H494" s="157"/>
      <c r="I494" s="157"/>
      <c r="J494" s="157"/>
      <c r="K494" s="157"/>
      <c r="L494" s="157"/>
      <c r="M494" s="157"/>
      <c r="N494" s="156"/>
      <c r="O494" s="156"/>
      <c r="P494" s="156"/>
      <c r="Q494" s="156"/>
      <c r="R494" s="157"/>
      <c r="S494" s="157"/>
      <c r="T494" s="157"/>
      <c r="U494" s="157"/>
      <c r="V494" s="157"/>
      <c r="W494" s="157"/>
      <c r="X494" s="157"/>
      <c r="Y494" s="147"/>
      <c r="Z494" s="147"/>
      <c r="AA494" s="147"/>
      <c r="AB494" s="147"/>
      <c r="AC494" s="147"/>
      <c r="AD494" s="147"/>
      <c r="AE494" s="147"/>
      <c r="AF494" s="147"/>
      <c r="AG494" s="147" t="s">
        <v>1170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0.75" outlineLevel="1" x14ac:dyDescent="0.25">
      <c r="A495" s="166">
        <v>146</v>
      </c>
      <c r="B495" s="167" t="s">
        <v>1724</v>
      </c>
      <c r="C495" s="183" t="s">
        <v>1725</v>
      </c>
      <c r="D495" s="168" t="s">
        <v>337</v>
      </c>
      <c r="E495" s="169">
        <v>15</v>
      </c>
      <c r="F495" s="170"/>
      <c r="G495" s="171">
        <f>ROUND(E495*F495,2)</f>
        <v>0</v>
      </c>
      <c r="H495" s="170">
        <v>447.05</v>
      </c>
      <c r="I495" s="171">
        <f>ROUND(E495*H495,2)</f>
        <v>6705.75</v>
      </c>
      <c r="J495" s="170">
        <v>133.94999999999999</v>
      </c>
      <c r="K495" s="171">
        <f>ROUND(E495*J495,2)</f>
        <v>2009.25</v>
      </c>
      <c r="L495" s="171">
        <v>21</v>
      </c>
      <c r="M495" s="171">
        <f>G495*(1+L495/100)</f>
        <v>0</v>
      </c>
      <c r="N495" s="169">
        <v>1.9519999999999999E-2</v>
      </c>
      <c r="O495" s="169">
        <f>ROUND(E495*N495,2)</f>
        <v>0.28999999999999998</v>
      </c>
      <c r="P495" s="169">
        <v>0</v>
      </c>
      <c r="Q495" s="169">
        <f>ROUND(E495*P495,2)</f>
        <v>0</v>
      </c>
      <c r="R495" s="171" t="s">
        <v>1710</v>
      </c>
      <c r="S495" s="171" t="s">
        <v>1165</v>
      </c>
      <c r="T495" s="172" t="s">
        <v>1165</v>
      </c>
      <c r="U495" s="157">
        <v>0.24399999999999999</v>
      </c>
      <c r="V495" s="157">
        <f>ROUND(E495*U495,2)</f>
        <v>3.66</v>
      </c>
      <c r="W495" s="157"/>
      <c r="X495" s="157" t="s">
        <v>247</v>
      </c>
      <c r="Y495" s="147"/>
      <c r="Z495" s="147"/>
      <c r="AA495" s="147"/>
      <c r="AB495" s="147"/>
      <c r="AC495" s="147"/>
      <c r="AD495" s="147"/>
      <c r="AE495" s="147"/>
      <c r="AF495" s="147"/>
      <c r="AG495" s="147" t="s">
        <v>1166</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5">
      <c r="A496" s="154"/>
      <c r="B496" s="155"/>
      <c r="C496" s="197" t="s">
        <v>1726</v>
      </c>
      <c r="D496" s="198"/>
      <c r="E496" s="199">
        <v>15</v>
      </c>
      <c r="F496" s="157"/>
      <c r="G496" s="157"/>
      <c r="H496" s="157"/>
      <c r="I496" s="157"/>
      <c r="J496" s="157"/>
      <c r="K496" s="157"/>
      <c r="L496" s="157"/>
      <c r="M496" s="157"/>
      <c r="N496" s="156"/>
      <c r="O496" s="156"/>
      <c r="P496" s="156"/>
      <c r="Q496" s="156"/>
      <c r="R496" s="157"/>
      <c r="S496" s="157"/>
      <c r="T496" s="157"/>
      <c r="U496" s="157"/>
      <c r="V496" s="157"/>
      <c r="W496" s="157"/>
      <c r="X496" s="157"/>
      <c r="Y496" s="147"/>
      <c r="Z496" s="147"/>
      <c r="AA496" s="147"/>
      <c r="AB496" s="147"/>
      <c r="AC496" s="147"/>
      <c r="AD496" s="147"/>
      <c r="AE496" s="147"/>
      <c r="AF496" s="147"/>
      <c r="AG496" s="147" t="s">
        <v>1170</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5">
      <c r="A497" s="166">
        <v>147</v>
      </c>
      <c r="B497" s="167" t="s">
        <v>1727</v>
      </c>
      <c r="C497" s="183" t="s">
        <v>1728</v>
      </c>
      <c r="D497" s="168" t="s">
        <v>896</v>
      </c>
      <c r="E497" s="169">
        <v>0.45600000000000002</v>
      </c>
      <c r="F497" s="170"/>
      <c r="G497" s="171">
        <f>ROUND(E497*F497,2)</f>
        <v>0</v>
      </c>
      <c r="H497" s="170">
        <v>261</v>
      </c>
      <c r="I497" s="171">
        <f>ROUND(E497*H497,2)</f>
        <v>119.02</v>
      </c>
      <c r="J497" s="170">
        <v>0</v>
      </c>
      <c r="K497" s="171">
        <f>ROUND(E497*J497,2)</f>
        <v>0</v>
      </c>
      <c r="L497" s="171">
        <v>21</v>
      </c>
      <c r="M497" s="171">
        <f>G497*(1+L497/100)</f>
        <v>0</v>
      </c>
      <c r="N497" s="169">
        <v>3.1099999999999999E-3</v>
      </c>
      <c r="O497" s="169">
        <f>ROUND(E497*N497,2)</f>
        <v>0</v>
      </c>
      <c r="P497" s="169">
        <v>0</v>
      </c>
      <c r="Q497" s="169">
        <f>ROUND(E497*P497,2)</f>
        <v>0</v>
      </c>
      <c r="R497" s="171" t="s">
        <v>1710</v>
      </c>
      <c r="S497" s="171" t="s">
        <v>1165</v>
      </c>
      <c r="T497" s="172" t="s">
        <v>1165</v>
      </c>
      <c r="U497" s="157">
        <v>0</v>
      </c>
      <c r="V497" s="157">
        <f>ROUND(E497*U497,2)</f>
        <v>0</v>
      </c>
      <c r="W497" s="157"/>
      <c r="X497" s="157" t="s">
        <v>247</v>
      </c>
      <c r="Y497" s="147"/>
      <c r="Z497" s="147"/>
      <c r="AA497" s="147"/>
      <c r="AB497" s="147"/>
      <c r="AC497" s="147"/>
      <c r="AD497" s="147"/>
      <c r="AE497" s="147"/>
      <c r="AF497" s="147"/>
      <c r="AG497" s="147" t="s">
        <v>1166</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54"/>
      <c r="B498" s="155"/>
      <c r="C498" s="197" t="s">
        <v>1729</v>
      </c>
      <c r="D498" s="198"/>
      <c r="E498" s="199">
        <v>0.45600000000000002</v>
      </c>
      <c r="F498" s="157"/>
      <c r="G498" s="157"/>
      <c r="H498" s="157"/>
      <c r="I498" s="157"/>
      <c r="J498" s="157"/>
      <c r="K498" s="157"/>
      <c r="L498" s="157"/>
      <c r="M498" s="157"/>
      <c r="N498" s="156"/>
      <c r="O498" s="156"/>
      <c r="P498" s="156"/>
      <c r="Q498" s="156"/>
      <c r="R498" s="157"/>
      <c r="S498" s="157"/>
      <c r="T498" s="157"/>
      <c r="U498" s="157"/>
      <c r="V498" s="157"/>
      <c r="W498" s="157"/>
      <c r="X498" s="157"/>
      <c r="Y498" s="147"/>
      <c r="Z498" s="147"/>
      <c r="AA498" s="147"/>
      <c r="AB498" s="147"/>
      <c r="AC498" s="147"/>
      <c r="AD498" s="147"/>
      <c r="AE498" s="147"/>
      <c r="AF498" s="147"/>
      <c r="AG498" s="147" t="s">
        <v>1170</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ht="20.75" outlineLevel="1" x14ac:dyDescent="0.25">
      <c r="A499" s="166">
        <v>148</v>
      </c>
      <c r="B499" s="167" t="s">
        <v>1730</v>
      </c>
      <c r="C499" s="183" t="s">
        <v>1731</v>
      </c>
      <c r="D499" s="168" t="s">
        <v>896</v>
      </c>
      <c r="E499" s="169">
        <v>39.362400000000001</v>
      </c>
      <c r="F499" s="170"/>
      <c r="G499" s="171">
        <f>ROUND(E499*F499,2)</f>
        <v>0</v>
      </c>
      <c r="H499" s="170">
        <v>1880.06</v>
      </c>
      <c r="I499" s="171">
        <f>ROUND(E499*H499,2)</f>
        <v>74003.67</v>
      </c>
      <c r="J499" s="170">
        <v>21.94</v>
      </c>
      <c r="K499" s="171">
        <f>ROUND(E499*J499,2)</f>
        <v>863.61</v>
      </c>
      <c r="L499" s="171">
        <v>21</v>
      </c>
      <c r="M499" s="171">
        <f>G499*(1+L499/100)</f>
        <v>0</v>
      </c>
      <c r="N499" s="169">
        <v>1.6500000000000001E-2</v>
      </c>
      <c r="O499" s="169">
        <f>ROUND(E499*N499,2)</f>
        <v>0.65</v>
      </c>
      <c r="P499" s="169">
        <v>0</v>
      </c>
      <c r="Q499" s="169">
        <f>ROUND(E499*P499,2)</f>
        <v>0</v>
      </c>
      <c r="R499" s="171" t="s">
        <v>1710</v>
      </c>
      <c r="S499" s="171" t="s">
        <v>1165</v>
      </c>
      <c r="T499" s="172" t="s">
        <v>1165</v>
      </c>
      <c r="U499" s="157">
        <v>0</v>
      </c>
      <c r="V499" s="157">
        <f>ROUND(E499*U499,2)</f>
        <v>0</v>
      </c>
      <c r="W499" s="157"/>
      <c r="X499" s="157" t="s">
        <v>247</v>
      </c>
      <c r="Y499" s="147"/>
      <c r="Z499" s="147"/>
      <c r="AA499" s="147"/>
      <c r="AB499" s="147"/>
      <c r="AC499" s="147"/>
      <c r="AD499" s="147"/>
      <c r="AE499" s="147"/>
      <c r="AF499" s="147"/>
      <c r="AG499" s="147" t="s">
        <v>1166</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5">
      <c r="A500" s="154"/>
      <c r="B500" s="155"/>
      <c r="C500" s="197" t="s">
        <v>1732</v>
      </c>
      <c r="D500" s="198"/>
      <c r="E500" s="199">
        <v>0.45600000000000002</v>
      </c>
      <c r="F500" s="157"/>
      <c r="G500" s="157"/>
      <c r="H500" s="157"/>
      <c r="I500" s="157"/>
      <c r="J500" s="157"/>
      <c r="K500" s="157"/>
      <c r="L500" s="157"/>
      <c r="M500" s="157"/>
      <c r="N500" s="156"/>
      <c r="O500" s="156"/>
      <c r="P500" s="156"/>
      <c r="Q500" s="156"/>
      <c r="R500" s="157"/>
      <c r="S500" s="157"/>
      <c r="T500" s="157"/>
      <c r="U500" s="157"/>
      <c r="V500" s="157"/>
      <c r="W500" s="157"/>
      <c r="X500" s="157"/>
      <c r="Y500" s="147"/>
      <c r="Z500" s="147"/>
      <c r="AA500" s="147"/>
      <c r="AB500" s="147"/>
      <c r="AC500" s="147"/>
      <c r="AD500" s="147"/>
      <c r="AE500" s="147"/>
      <c r="AF500" s="147"/>
      <c r="AG500" s="147" t="s">
        <v>1170</v>
      </c>
      <c r="AH500" s="147">
        <v>5</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5">
      <c r="A501" s="154"/>
      <c r="B501" s="155"/>
      <c r="C501" s="197" t="s">
        <v>1720</v>
      </c>
      <c r="D501" s="198"/>
      <c r="E501" s="199">
        <v>2.8510300000000002</v>
      </c>
      <c r="F501" s="157"/>
      <c r="G501" s="157"/>
      <c r="H501" s="157"/>
      <c r="I501" s="157"/>
      <c r="J501" s="157"/>
      <c r="K501" s="157"/>
      <c r="L501" s="157"/>
      <c r="M501" s="157"/>
      <c r="N501" s="156"/>
      <c r="O501" s="156"/>
      <c r="P501" s="156"/>
      <c r="Q501" s="156"/>
      <c r="R501" s="157"/>
      <c r="S501" s="157"/>
      <c r="T501" s="157"/>
      <c r="U501" s="157"/>
      <c r="V501" s="157"/>
      <c r="W501" s="157"/>
      <c r="X501" s="157"/>
      <c r="Y501" s="147"/>
      <c r="Z501" s="147"/>
      <c r="AA501" s="147"/>
      <c r="AB501" s="147"/>
      <c r="AC501" s="147"/>
      <c r="AD501" s="147"/>
      <c r="AE501" s="147"/>
      <c r="AF501" s="147"/>
      <c r="AG501" s="147" t="s">
        <v>1170</v>
      </c>
      <c r="AH501" s="147">
        <v>5</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5">
      <c r="A502" s="154"/>
      <c r="B502" s="155"/>
      <c r="C502" s="197" t="s">
        <v>1733</v>
      </c>
      <c r="D502" s="198"/>
      <c r="E502" s="199">
        <v>26.707850000000001</v>
      </c>
      <c r="F502" s="157"/>
      <c r="G502" s="157"/>
      <c r="H502" s="157"/>
      <c r="I502" s="157"/>
      <c r="J502" s="157"/>
      <c r="K502" s="157"/>
      <c r="L502" s="157"/>
      <c r="M502" s="157"/>
      <c r="N502" s="156"/>
      <c r="O502" s="156"/>
      <c r="P502" s="156"/>
      <c r="Q502" s="156"/>
      <c r="R502" s="157"/>
      <c r="S502" s="157"/>
      <c r="T502" s="157"/>
      <c r="U502" s="157"/>
      <c r="V502" s="157"/>
      <c r="W502" s="157"/>
      <c r="X502" s="157"/>
      <c r="Y502" s="147"/>
      <c r="Z502" s="147"/>
      <c r="AA502" s="147"/>
      <c r="AB502" s="147"/>
      <c r="AC502" s="147"/>
      <c r="AD502" s="147"/>
      <c r="AE502" s="147"/>
      <c r="AF502" s="147"/>
      <c r="AG502" s="147" t="s">
        <v>1170</v>
      </c>
      <c r="AH502" s="147">
        <v>5</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54"/>
      <c r="B503" s="155"/>
      <c r="C503" s="197" t="s">
        <v>1734</v>
      </c>
      <c r="D503" s="198"/>
      <c r="E503" s="199">
        <v>9.3475199999999994</v>
      </c>
      <c r="F503" s="157"/>
      <c r="G503" s="157"/>
      <c r="H503" s="157"/>
      <c r="I503" s="157"/>
      <c r="J503" s="157"/>
      <c r="K503" s="157"/>
      <c r="L503" s="157"/>
      <c r="M503" s="157"/>
      <c r="N503" s="156"/>
      <c r="O503" s="156"/>
      <c r="P503" s="156"/>
      <c r="Q503" s="156"/>
      <c r="R503" s="157"/>
      <c r="S503" s="157"/>
      <c r="T503" s="157"/>
      <c r="U503" s="157"/>
      <c r="V503" s="157"/>
      <c r="W503" s="157"/>
      <c r="X503" s="157"/>
      <c r="Y503" s="147"/>
      <c r="Z503" s="147"/>
      <c r="AA503" s="147"/>
      <c r="AB503" s="147"/>
      <c r="AC503" s="147"/>
      <c r="AD503" s="147"/>
      <c r="AE503" s="147"/>
      <c r="AF503" s="147"/>
      <c r="AG503" s="147" t="s">
        <v>1170</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5">
      <c r="A504" s="173">
        <v>149</v>
      </c>
      <c r="B504" s="174" t="s">
        <v>1735</v>
      </c>
      <c r="C504" s="182" t="s">
        <v>1736</v>
      </c>
      <c r="D504" s="175" t="s">
        <v>337</v>
      </c>
      <c r="E504" s="176">
        <v>25</v>
      </c>
      <c r="F504" s="177"/>
      <c r="G504" s="178">
        <f>ROUND(E504*F504,2)</f>
        <v>0</v>
      </c>
      <c r="H504" s="177">
        <v>0</v>
      </c>
      <c r="I504" s="178">
        <f>ROUND(E504*H504,2)</f>
        <v>0</v>
      </c>
      <c r="J504" s="177">
        <v>2380</v>
      </c>
      <c r="K504" s="178">
        <f>ROUND(E504*J504,2)</f>
        <v>59500</v>
      </c>
      <c r="L504" s="178">
        <v>21</v>
      </c>
      <c r="M504" s="178">
        <f>G504*(1+L504/100)</f>
        <v>0</v>
      </c>
      <c r="N504" s="176">
        <v>0</v>
      </c>
      <c r="O504" s="176">
        <f>ROUND(E504*N504,2)</f>
        <v>0</v>
      </c>
      <c r="P504" s="176">
        <v>0</v>
      </c>
      <c r="Q504" s="176">
        <f>ROUND(E504*P504,2)</f>
        <v>0</v>
      </c>
      <c r="R504" s="178"/>
      <c r="S504" s="178" t="s">
        <v>245</v>
      </c>
      <c r="T504" s="179" t="s">
        <v>246</v>
      </c>
      <c r="U504" s="157">
        <v>0</v>
      </c>
      <c r="V504" s="157">
        <f>ROUND(E504*U504,2)</f>
        <v>0</v>
      </c>
      <c r="W504" s="157"/>
      <c r="X504" s="157" t="s">
        <v>247</v>
      </c>
      <c r="Y504" s="147"/>
      <c r="Z504" s="147"/>
      <c r="AA504" s="147"/>
      <c r="AB504" s="147"/>
      <c r="AC504" s="147"/>
      <c r="AD504" s="147"/>
      <c r="AE504" s="147"/>
      <c r="AF504" s="147"/>
      <c r="AG504" s="147" t="s">
        <v>1166</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5">
      <c r="A505" s="173">
        <v>150</v>
      </c>
      <c r="B505" s="174" t="s">
        <v>1737</v>
      </c>
      <c r="C505" s="182" t="s">
        <v>1738</v>
      </c>
      <c r="D505" s="175" t="s">
        <v>337</v>
      </c>
      <c r="E505" s="176">
        <v>78</v>
      </c>
      <c r="F505" s="177"/>
      <c r="G505" s="178">
        <f>ROUND(E505*F505,2)</f>
        <v>0</v>
      </c>
      <c r="H505" s="177">
        <v>0</v>
      </c>
      <c r="I505" s="178">
        <f>ROUND(E505*H505,2)</f>
        <v>0</v>
      </c>
      <c r="J505" s="177">
        <v>2085</v>
      </c>
      <c r="K505" s="178">
        <f>ROUND(E505*J505,2)</f>
        <v>162630</v>
      </c>
      <c r="L505" s="178">
        <v>21</v>
      </c>
      <c r="M505" s="178">
        <f>G505*(1+L505/100)</f>
        <v>0</v>
      </c>
      <c r="N505" s="176">
        <v>0</v>
      </c>
      <c r="O505" s="176">
        <f>ROUND(E505*N505,2)</f>
        <v>0</v>
      </c>
      <c r="P505" s="176">
        <v>0</v>
      </c>
      <c r="Q505" s="176">
        <f>ROUND(E505*P505,2)</f>
        <v>0</v>
      </c>
      <c r="R505" s="178"/>
      <c r="S505" s="178" t="s">
        <v>245</v>
      </c>
      <c r="T505" s="179" t="s">
        <v>246</v>
      </c>
      <c r="U505" s="157">
        <v>0</v>
      </c>
      <c r="V505" s="157">
        <f>ROUND(E505*U505,2)</f>
        <v>0</v>
      </c>
      <c r="W505" s="157"/>
      <c r="X505" s="157" t="s">
        <v>247</v>
      </c>
      <c r="Y505" s="147"/>
      <c r="Z505" s="147"/>
      <c r="AA505" s="147"/>
      <c r="AB505" s="147"/>
      <c r="AC505" s="147"/>
      <c r="AD505" s="147"/>
      <c r="AE505" s="147"/>
      <c r="AF505" s="147"/>
      <c r="AG505" s="147" t="s">
        <v>1166</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5">
      <c r="A506" s="166">
        <v>151</v>
      </c>
      <c r="B506" s="167" t="s">
        <v>1739</v>
      </c>
      <c r="C506" s="183" t="s">
        <v>1740</v>
      </c>
      <c r="D506" s="168" t="s">
        <v>581</v>
      </c>
      <c r="E506" s="169">
        <v>1229.7329299999999</v>
      </c>
      <c r="F506" s="170"/>
      <c r="G506" s="171">
        <f>ROUND(E506*F506,2)</f>
        <v>0</v>
      </c>
      <c r="H506" s="170">
        <v>0</v>
      </c>
      <c r="I506" s="171">
        <f>ROUND(E506*H506,2)</f>
        <v>0</v>
      </c>
      <c r="J506" s="170">
        <v>247.35</v>
      </c>
      <c r="K506" s="171">
        <f>ROUND(E506*J506,2)</f>
        <v>304174.44</v>
      </c>
      <c r="L506" s="171">
        <v>21</v>
      </c>
      <c r="M506" s="171">
        <f>G506*(1+L506/100)</f>
        <v>0</v>
      </c>
      <c r="N506" s="169">
        <v>0</v>
      </c>
      <c r="O506" s="169">
        <f>ROUND(E506*N506,2)</f>
        <v>0</v>
      </c>
      <c r="P506" s="169">
        <v>5.4239999999999997E-2</v>
      </c>
      <c r="Q506" s="169">
        <f>ROUND(E506*P506,2)</f>
        <v>66.7</v>
      </c>
      <c r="R506" s="171" t="s">
        <v>1741</v>
      </c>
      <c r="S506" s="171" t="s">
        <v>1165</v>
      </c>
      <c r="T506" s="172" t="s">
        <v>1314</v>
      </c>
      <c r="U506" s="157">
        <v>20.259170000000001</v>
      </c>
      <c r="V506" s="157">
        <f>ROUND(E506*U506,2)</f>
        <v>24913.37</v>
      </c>
      <c r="W506" s="157"/>
      <c r="X506" s="157" t="s">
        <v>1315</v>
      </c>
      <c r="Y506" s="147"/>
      <c r="Z506" s="147"/>
      <c r="AA506" s="147"/>
      <c r="AB506" s="147"/>
      <c r="AC506" s="147"/>
      <c r="AD506" s="147"/>
      <c r="AE506" s="147"/>
      <c r="AF506" s="147"/>
      <c r="AG506" s="147" t="s">
        <v>1316</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ht="31.7" outlineLevel="1" x14ac:dyDescent="0.25">
      <c r="A507" s="154"/>
      <c r="B507" s="155"/>
      <c r="C507" s="337" t="s">
        <v>1742</v>
      </c>
      <c r="D507" s="339"/>
      <c r="E507" s="339"/>
      <c r="F507" s="339"/>
      <c r="G507" s="339"/>
      <c r="H507" s="157"/>
      <c r="I507" s="157"/>
      <c r="J507" s="157"/>
      <c r="K507" s="157"/>
      <c r="L507" s="157"/>
      <c r="M507" s="157"/>
      <c r="N507" s="156"/>
      <c r="O507" s="156"/>
      <c r="P507" s="156"/>
      <c r="Q507" s="156"/>
      <c r="R507" s="157"/>
      <c r="S507" s="157"/>
      <c r="T507" s="157"/>
      <c r="U507" s="157"/>
      <c r="V507" s="157"/>
      <c r="W507" s="157"/>
      <c r="X507" s="157"/>
      <c r="Y507" s="147"/>
      <c r="Z507" s="147"/>
      <c r="AA507" s="147"/>
      <c r="AB507" s="147"/>
      <c r="AC507" s="147"/>
      <c r="AD507" s="147"/>
      <c r="AE507" s="147"/>
      <c r="AF507" s="147"/>
      <c r="AG507" s="147" t="s">
        <v>1168</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80" t="str">
        <f>C507</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507" s="147"/>
      <c r="BC507" s="147"/>
      <c r="BD507" s="147"/>
      <c r="BE507" s="147"/>
      <c r="BF507" s="147"/>
      <c r="BG507" s="147"/>
      <c r="BH507" s="147"/>
    </row>
    <row r="508" spans="1:60" ht="20.75" outlineLevel="1" x14ac:dyDescent="0.25">
      <c r="A508" s="154"/>
      <c r="B508" s="155"/>
      <c r="C508" s="197" t="s">
        <v>1743</v>
      </c>
      <c r="D508" s="198"/>
      <c r="E508" s="199">
        <v>1229.7329299999999</v>
      </c>
      <c r="F508" s="157"/>
      <c r="G508" s="157"/>
      <c r="H508" s="157"/>
      <c r="I508" s="157"/>
      <c r="J508" s="157"/>
      <c r="K508" s="157"/>
      <c r="L508" s="157"/>
      <c r="M508" s="157"/>
      <c r="N508" s="156"/>
      <c r="O508" s="156"/>
      <c r="P508" s="156"/>
      <c r="Q508" s="156"/>
      <c r="R508" s="157"/>
      <c r="S508" s="157"/>
      <c r="T508" s="157"/>
      <c r="U508" s="157"/>
      <c r="V508" s="157"/>
      <c r="W508" s="157"/>
      <c r="X508" s="157"/>
      <c r="Y508" s="147"/>
      <c r="Z508" s="147"/>
      <c r="AA508" s="147"/>
      <c r="AB508" s="147"/>
      <c r="AC508" s="147"/>
      <c r="AD508" s="147"/>
      <c r="AE508" s="147"/>
      <c r="AF508" s="147"/>
      <c r="AG508" s="147" t="s">
        <v>1170</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5">
      <c r="A509" s="166">
        <v>152</v>
      </c>
      <c r="B509" s="167" t="s">
        <v>1744</v>
      </c>
      <c r="C509" s="183" t="s">
        <v>1745</v>
      </c>
      <c r="D509" s="168" t="s">
        <v>581</v>
      </c>
      <c r="E509" s="169">
        <v>764.32709999999997</v>
      </c>
      <c r="F509" s="170"/>
      <c r="G509" s="171">
        <f>ROUND(E509*F509,2)</f>
        <v>0</v>
      </c>
      <c r="H509" s="170">
        <v>0</v>
      </c>
      <c r="I509" s="171">
        <f>ROUND(E509*H509,2)</f>
        <v>0</v>
      </c>
      <c r="J509" s="170">
        <v>95.78</v>
      </c>
      <c r="K509" s="171">
        <f>ROUND(E509*J509,2)</f>
        <v>73207.25</v>
      </c>
      <c r="L509" s="171">
        <v>21</v>
      </c>
      <c r="M509" s="171">
        <f>G509*(1+L509/100)</f>
        <v>0</v>
      </c>
      <c r="N509" s="169">
        <v>0</v>
      </c>
      <c r="O509" s="169">
        <f>ROUND(E509*N509,2)</f>
        <v>0</v>
      </c>
      <c r="P509" s="169">
        <v>2.0400000000000001E-2</v>
      </c>
      <c r="Q509" s="169">
        <f>ROUND(E509*P509,2)</f>
        <v>15.59</v>
      </c>
      <c r="R509" s="171" t="s">
        <v>1741</v>
      </c>
      <c r="S509" s="171" t="s">
        <v>1165</v>
      </c>
      <c r="T509" s="172" t="s">
        <v>1314</v>
      </c>
      <c r="U509" s="157">
        <v>7.6425700000000001</v>
      </c>
      <c r="V509" s="157">
        <f>ROUND(E509*U509,2)</f>
        <v>5841.42</v>
      </c>
      <c r="W509" s="157"/>
      <c r="X509" s="157" t="s">
        <v>1315</v>
      </c>
      <c r="Y509" s="147"/>
      <c r="Z509" s="147"/>
      <c r="AA509" s="147"/>
      <c r="AB509" s="147"/>
      <c r="AC509" s="147"/>
      <c r="AD509" s="147"/>
      <c r="AE509" s="147"/>
      <c r="AF509" s="147"/>
      <c r="AG509" s="147" t="s">
        <v>1316</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ht="20.75" outlineLevel="1" x14ac:dyDescent="0.25">
      <c r="A510" s="154"/>
      <c r="B510" s="155"/>
      <c r="C510" s="197" t="s">
        <v>1363</v>
      </c>
      <c r="D510" s="198"/>
      <c r="E510" s="199">
        <v>672.07327999999995</v>
      </c>
      <c r="F510" s="157"/>
      <c r="G510" s="157"/>
      <c r="H510" s="157"/>
      <c r="I510" s="157"/>
      <c r="J510" s="157"/>
      <c r="K510" s="157"/>
      <c r="L510" s="157"/>
      <c r="M510" s="157"/>
      <c r="N510" s="156"/>
      <c r="O510" s="156"/>
      <c r="P510" s="156"/>
      <c r="Q510" s="156"/>
      <c r="R510" s="157"/>
      <c r="S510" s="157"/>
      <c r="T510" s="157"/>
      <c r="U510" s="157"/>
      <c r="V510" s="157"/>
      <c r="W510" s="157"/>
      <c r="X510" s="157"/>
      <c r="Y510" s="147"/>
      <c r="Z510" s="147"/>
      <c r="AA510" s="147"/>
      <c r="AB510" s="147"/>
      <c r="AC510" s="147"/>
      <c r="AD510" s="147"/>
      <c r="AE510" s="147"/>
      <c r="AF510" s="147"/>
      <c r="AG510" s="147" t="s">
        <v>1170</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5">
      <c r="A511" s="154"/>
      <c r="B511" s="155"/>
      <c r="C511" s="197" t="s">
        <v>1364</v>
      </c>
      <c r="D511" s="198"/>
      <c r="E511" s="199">
        <v>92.253829999999994</v>
      </c>
      <c r="F511" s="157"/>
      <c r="G511" s="157"/>
      <c r="H511" s="157"/>
      <c r="I511" s="157"/>
      <c r="J511" s="157"/>
      <c r="K511" s="157"/>
      <c r="L511" s="157"/>
      <c r="M511" s="157"/>
      <c r="N511" s="156"/>
      <c r="O511" s="156"/>
      <c r="P511" s="156"/>
      <c r="Q511" s="156"/>
      <c r="R511" s="157"/>
      <c r="S511" s="157"/>
      <c r="T511" s="157"/>
      <c r="U511" s="157"/>
      <c r="V511" s="157"/>
      <c r="W511" s="157"/>
      <c r="X511" s="157"/>
      <c r="Y511" s="147"/>
      <c r="Z511" s="147"/>
      <c r="AA511" s="147"/>
      <c r="AB511" s="147"/>
      <c r="AC511" s="147"/>
      <c r="AD511" s="147"/>
      <c r="AE511" s="147"/>
      <c r="AF511" s="147"/>
      <c r="AG511" s="147" t="s">
        <v>1170</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5">
      <c r="A512" s="166">
        <v>153</v>
      </c>
      <c r="B512" s="167" t="s">
        <v>1746</v>
      </c>
      <c r="C512" s="183" t="s">
        <v>1747</v>
      </c>
      <c r="D512" s="168" t="s">
        <v>896</v>
      </c>
      <c r="E512" s="169">
        <v>2.8510300000000002</v>
      </c>
      <c r="F512" s="170"/>
      <c r="G512" s="171">
        <f>ROUND(E512*F512,2)</f>
        <v>0</v>
      </c>
      <c r="H512" s="170">
        <v>9270</v>
      </c>
      <c r="I512" s="171">
        <f>ROUND(E512*H512,2)</f>
        <v>26429.05</v>
      </c>
      <c r="J512" s="170">
        <v>0</v>
      </c>
      <c r="K512" s="171">
        <f>ROUND(E512*J512,2)</f>
        <v>0</v>
      </c>
      <c r="L512" s="171">
        <v>21</v>
      </c>
      <c r="M512" s="171">
        <f>G512*(1+L512/100)</f>
        <v>0</v>
      </c>
      <c r="N512" s="169">
        <v>0.55000000000000004</v>
      </c>
      <c r="O512" s="169">
        <f>ROUND(E512*N512,2)</f>
        <v>1.57</v>
      </c>
      <c r="P512" s="169">
        <v>0</v>
      </c>
      <c r="Q512" s="169">
        <f>ROUND(E512*P512,2)</f>
        <v>0</v>
      </c>
      <c r="R512" s="171" t="s">
        <v>545</v>
      </c>
      <c r="S512" s="171" t="s">
        <v>1748</v>
      </c>
      <c r="T512" s="172" t="s">
        <v>1748</v>
      </c>
      <c r="U512" s="157">
        <v>0</v>
      </c>
      <c r="V512" s="157">
        <f>ROUND(E512*U512,2)</f>
        <v>0</v>
      </c>
      <c r="W512" s="157"/>
      <c r="X512" s="157" t="s">
        <v>264</v>
      </c>
      <c r="Y512" s="147"/>
      <c r="Z512" s="147"/>
      <c r="AA512" s="147"/>
      <c r="AB512" s="147"/>
      <c r="AC512" s="147"/>
      <c r="AD512" s="147"/>
      <c r="AE512" s="147"/>
      <c r="AF512" s="147"/>
      <c r="AG512" s="147" t="s">
        <v>1192</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54"/>
      <c r="B513" s="155"/>
      <c r="C513" s="197" t="s">
        <v>1749</v>
      </c>
      <c r="D513" s="198"/>
      <c r="E513" s="199">
        <v>2.3188</v>
      </c>
      <c r="F513" s="157"/>
      <c r="G513" s="157"/>
      <c r="H513" s="157"/>
      <c r="I513" s="157"/>
      <c r="J513" s="157"/>
      <c r="K513" s="157"/>
      <c r="L513" s="157"/>
      <c r="M513" s="157"/>
      <c r="N513" s="156"/>
      <c r="O513" s="156"/>
      <c r="P513" s="156"/>
      <c r="Q513" s="156"/>
      <c r="R513" s="157"/>
      <c r="S513" s="157"/>
      <c r="T513" s="157"/>
      <c r="U513" s="157"/>
      <c r="V513" s="157"/>
      <c r="W513" s="157"/>
      <c r="X513" s="157"/>
      <c r="Y513" s="147"/>
      <c r="Z513" s="147"/>
      <c r="AA513" s="147"/>
      <c r="AB513" s="147"/>
      <c r="AC513" s="147"/>
      <c r="AD513" s="147"/>
      <c r="AE513" s="147"/>
      <c r="AF513" s="147"/>
      <c r="AG513" s="147" t="s">
        <v>1170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5">
      <c r="A514" s="154"/>
      <c r="B514" s="155"/>
      <c r="C514" s="197" t="s">
        <v>1750</v>
      </c>
      <c r="D514" s="198"/>
      <c r="E514" s="199">
        <v>0.53222000000000003</v>
      </c>
      <c r="F514" s="157"/>
      <c r="G514" s="157"/>
      <c r="H514" s="157"/>
      <c r="I514" s="157"/>
      <c r="J514" s="157"/>
      <c r="K514" s="157"/>
      <c r="L514" s="157"/>
      <c r="M514" s="157"/>
      <c r="N514" s="156"/>
      <c r="O514" s="156"/>
      <c r="P514" s="156"/>
      <c r="Q514" s="156"/>
      <c r="R514" s="157"/>
      <c r="S514" s="157"/>
      <c r="T514" s="157"/>
      <c r="U514" s="157"/>
      <c r="V514" s="157"/>
      <c r="W514" s="157"/>
      <c r="X514" s="157"/>
      <c r="Y514" s="147"/>
      <c r="Z514" s="147"/>
      <c r="AA514" s="147"/>
      <c r="AB514" s="147"/>
      <c r="AC514" s="147"/>
      <c r="AD514" s="147"/>
      <c r="AE514" s="147"/>
      <c r="AF514" s="147"/>
      <c r="AG514" s="147" t="s">
        <v>1170</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66">
        <v>154</v>
      </c>
      <c r="B515" s="167" t="s">
        <v>1751</v>
      </c>
      <c r="C515" s="183" t="s">
        <v>1752</v>
      </c>
      <c r="D515" s="168" t="s">
        <v>0</v>
      </c>
      <c r="E515" s="170"/>
      <c r="F515" s="170"/>
      <c r="G515" s="171">
        <f>ROUND(E515*F515,2)</f>
        <v>0</v>
      </c>
      <c r="H515" s="170">
        <v>0</v>
      </c>
      <c r="I515" s="171">
        <f>ROUND(E515*H515,2)</f>
        <v>0</v>
      </c>
      <c r="J515" s="170">
        <v>7.1</v>
      </c>
      <c r="K515" s="171">
        <f>ROUND(E515*J515,2)</f>
        <v>0</v>
      </c>
      <c r="L515" s="171">
        <v>21</v>
      </c>
      <c r="M515" s="171">
        <f>G515*(1+L515/100)</f>
        <v>0</v>
      </c>
      <c r="N515" s="169">
        <v>0</v>
      </c>
      <c r="O515" s="169">
        <f>ROUND(E515*N515,2)</f>
        <v>0</v>
      </c>
      <c r="P515" s="169">
        <v>0</v>
      </c>
      <c r="Q515" s="169">
        <f>ROUND(E515*P515,2)</f>
        <v>0</v>
      </c>
      <c r="R515" s="171" t="s">
        <v>1710</v>
      </c>
      <c r="S515" s="171" t="s">
        <v>1165</v>
      </c>
      <c r="T515" s="172" t="s">
        <v>1165</v>
      </c>
      <c r="U515" s="157">
        <v>0</v>
      </c>
      <c r="V515" s="157">
        <f>ROUND(E515*U515,2)</f>
        <v>0</v>
      </c>
      <c r="W515" s="157"/>
      <c r="X515" s="157" t="s">
        <v>1631</v>
      </c>
      <c r="Y515" s="147"/>
      <c r="Z515" s="147"/>
      <c r="AA515" s="147"/>
      <c r="AB515" s="147"/>
      <c r="AC515" s="147"/>
      <c r="AD515" s="147"/>
      <c r="AE515" s="147"/>
      <c r="AF515" s="147"/>
      <c r="AG515" s="147" t="s">
        <v>1632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54"/>
      <c r="B516" s="155"/>
      <c r="C516" s="337" t="s">
        <v>1654</v>
      </c>
      <c r="D516" s="339"/>
      <c r="E516" s="339"/>
      <c r="F516" s="339"/>
      <c r="G516" s="339"/>
      <c r="H516" s="157"/>
      <c r="I516" s="157"/>
      <c r="J516" s="157"/>
      <c r="K516" s="157"/>
      <c r="L516" s="157"/>
      <c r="M516" s="157"/>
      <c r="N516" s="156"/>
      <c r="O516" s="156"/>
      <c r="P516" s="156"/>
      <c r="Q516" s="156"/>
      <c r="R516" s="157"/>
      <c r="S516" s="157"/>
      <c r="T516" s="157"/>
      <c r="U516" s="157"/>
      <c r="V516" s="157"/>
      <c r="W516" s="157"/>
      <c r="X516" s="157"/>
      <c r="Y516" s="147"/>
      <c r="Z516" s="147"/>
      <c r="AA516" s="147"/>
      <c r="AB516" s="147"/>
      <c r="AC516" s="147"/>
      <c r="AD516" s="147"/>
      <c r="AE516" s="147"/>
      <c r="AF516" s="147"/>
      <c r="AG516" s="147" t="s">
        <v>1168</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x14ac:dyDescent="0.25">
      <c r="A517" s="159" t="s">
        <v>240</v>
      </c>
      <c r="B517" s="160" t="s">
        <v>176</v>
      </c>
      <c r="C517" s="181" t="s">
        <v>177</v>
      </c>
      <c r="D517" s="161"/>
      <c r="E517" s="162"/>
      <c r="F517" s="163"/>
      <c r="G517" s="163">
        <f>SUMIF(AG518:AG520,"&lt;&gt;NOR",G518:G520)</f>
        <v>0</v>
      </c>
      <c r="H517" s="163"/>
      <c r="I517" s="163">
        <f>SUM(I518:I520)</f>
        <v>753786.13</v>
      </c>
      <c r="J517" s="163"/>
      <c r="K517" s="163">
        <f>SUM(K518:K520)</f>
        <v>680223.74</v>
      </c>
      <c r="L517" s="163"/>
      <c r="M517" s="163">
        <f>SUM(M518:M520)</f>
        <v>0</v>
      </c>
      <c r="N517" s="162"/>
      <c r="O517" s="162">
        <f>SUM(O518:O520)</f>
        <v>30.93</v>
      </c>
      <c r="P517" s="162"/>
      <c r="Q517" s="162">
        <f>SUM(Q518:Q520)</f>
        <v>0</v>
      </c>
      <c r="R517" s="163"/>
      <c r="S517" s="163"/>
      <c r="T517" s="164"/>
      <c r="U517" s="158"/>
      <c r="V517" s="158">
        <f>SUM(V518:V520)</f>
        <v>2360.21</v>
      </c>
      <c r="W517" s="158"/>
      <c r="X517" s="158"/>
      <c r="AG517" t="s">
        <v>241</v>
      </c>
    </row>
    <row r="518" spans="1:60" ht="20.75" outlineLevel="1" x14ac:dyDescent="0.25">
      <c r="A518" s="166">
        <v>155</v>
      </c>
      <c r="B518" s="167" t="s">
        <v>1753</v>
      </c>
      <c r="C518" s="183" t="s">
        <v>1754</v>
      </c>
      <c r="D518" s="168" t="s">
        <v>337</v>
      </c>
      <c r="E518" s="169">
        <v>878.25199999999995</v>
      </c>
      <c r="F518" s="170"/>
      <c r="G518" s="171">
        <f>ROUND(E518*F518,2)</f>
        <v>0</v>
      </c>
      <c r="H518" s="170">
        <v>858.28</v>
      </c>
      <c r="I518" s="171">
        <f>ROUND(E518*H518,2)</f>
        <v>753786.13</v>
      </c>
      <c r="J518" s="170">
        <v>774.52</v>
      </c>
      <c r="K518" s="171">
        <f>ROUND(E518*J518,2)</f>
        <v>680223.74</v>
      </c>
      <c r="L518" s="171">
        <v>21</v>
      </c>
      <c r="M518" s="171">
        <f>G518*(1+L518/100)</f>
        <v>0</v>
      </c>
      <c r="N518" s="169">
        <v>3.5220000000000001E-2</v>
      </c>
      <c r="O518" s="169">
        <f>ROUND(E518*N518,2)</f>
        <v>30.93</v>
      </c>
      <c r="P518" s="169">
        <v>0</v>
      </c>
      <c r="Q518" s="169">
        <f>ROUND(E518*P518,2)</f>
        <v>0</v>
      </c>
      <c r="R518" s="171"/>
      <c r="S518" s="171" t="s">
        <v>245</v>
      </c>
      <c r="T518" s="172" t="s">
        <v>1314</v>
      </c>
      <c r="U518" s="157">
        <v>2.6873999999999998</v>
      </c>
      <c r="V518" s="157">
        <f>ROUND(E518*U518,2)</f>
        <v>2360.21</v>
      </c>
      <c r="W518" s="157"/>
      <c r="X518" s="157" t="s">
        <v>1315</v>
      </c>
      <c r="Y518" s="147"/>
      <c r="Z518" s="147"/>
      <c r="AA518" s="147"/>
      <c r="AB518" s="147"/>
      <c r="AC518" s="147"/>
      <c r="AD518" s="147"/>
      <c r="AE518" s="147"/>
      <c r="AF518" s="147"/>
      <c r="AG518" s="147" t="s">
        <v>1316</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ht="20.75" outlineLevel="1" x14ac:dyDescent="0.25">
      <c r="A519" s="154"/>
      <c r="B519" s="155"/>
      <c r="C519" s="197" t="s">
        <v>1755</v>
      </c>
      <c r="D519" s="198"/>
      <c r="E519" s="199">
        <v>436.04</v>
      </c>
      <c r="F519" s="157"/>
      <c r="G519" s="157"/>
      <c r="H519" s="157"/>
      <c r="I519" s="157"/>
      <c r="J519" s="157"/>
      <c r="K519" s="157"/>
      <c r="L519" s="157"/>
      <c r="M519" s="157"/>
      <c r="N519" s="156"/>
      <c r="O519" s="156"/>
      <c r="P519" s="156"/>
      <c r="Q519" s="156"/>
      <c r="R519" s="157"/>
      <c r="S519" s="157"/>
      <c r="T519" s="157"/>
      <c r="U519" s="157"/>
      <c r="V519" s="157"/>
      <c r="W519" s="157"/>
      <c r="X519" s="157"/>
      <c r="Y519" s="147"/>
      <c r="Z519" s="147"/>
      <c r="AA519" s="147"/>
      <c r="AB519" s="147"/>
      <c r="AC519" s="147"/>
      <c r="AD519" s="147"/>
      <c r="AE519" s="147"/>
      <c r="AF519" s="147"/>
      <c r="AG519" s="147" t="s">
        <v>1170</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ht="20.75" outlineLevel="1" x14ac:dyDescent="0.25">
      <c r="A520" s="154"/>
      <c r="B520" s="155"/>
      <c r="C520" s="197" t="s">
        <v>1756</v>
      </c>
      <c r="D520" s="198"/>
      <c r="E520" s="199">
        <v>442.21199999999999</v>
      </c>
      <c r="F520" s="157"/>
      <c r="G520" s="157"/>
      <c r="H520" s="157"/>
      <c r="I520" s="157"/>
      <c r="J520" s="157"/>
      <c r="K520" s="157"/>
      <c r="L520" s="157"/>
      <c r="M520" s="157"/>
      <c r="N520" s="156"/>
      <c r="O520" s="156"/>
      <c r="P520" s="156"/>
      <c r="Q520" s="156"/>
      <c r="R520" s="157"/>
      <c r="S520" s="157"/>
      <c r="T520" s="157"/>
      <c r="U520" s="157"/>
      <c r="V520" s="157"/>
      <c r="W520" s="157"/>
      <c r="X520" s="157"/>
      <c r="Y520" s="147"/>
      <c r="Z520" s="147"/>
      <c r="AA520" s="147"/>
      <c r="AB520" s="147"/>
      <c r="AC520" s="147"/>
      <c r="AD520" s="147"/>
      <c r="AE520" s="147"/>
      <c r="AF520" s="147"/>
      <c r="AG520" s="147" t="s">
        <v>1170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x14ac:dyDescent="0.25">
      <c r="A521" s="159" t="s">
        <v>240</v>
      </c>
      <c r="B521" s="160" t="s">
        <v>178</v>
      </c>
      <c r="C521" s="181" t="s">
        <v>179</v>
      </c>
      <c r="D521" s="161"/>
      <c r="E521" s="162"/>
      <c r="F521" s="163"/>
      <c r="G521" s="163">
        <f>SUMIF(AG522:AG552,"&lt;&gt;NOR",G522:G552)</f>
        <v>0</v>
      </c>
      <c r="H521" s="163"/>
      <c r="I521" s="163">
        <f>SUM(I522:I552)</f>
        <v>1335233.5900000001</v>
      </c>
      <c r="J521" s="163"/>
      <c r="K521" s="163">
        <f>SUM(K522:K552)</f>
        <v>1120550.33</v>
      </c>
      <c r="L521" s="163"/>
      <c r="M521" s="163">
        <f>SUM(M522:M552)</f>
        <v>0</v>
      </c>
      <c r="N521" s="162"/>
      <c r="O521" s="162">
        <f>SUM(O522:O552)</f>
        <v>4.68</v>
      </c>
      <c r="P521" s="162"/>
      <c r="Q521" s="162">
        <f>SUM(Q522:Q552)</f>
        <v>0</v>
      </c>
      <c r="R521" s="163"/>
      <c r="S521" s="163"/>
      <c r="T521" s="164"/>
      <c r="U521" s="158"/>
      <c r="V521" s="158">
        <f>SUM(V522:V552)</f>
        <v>1820.7200000000003</v>
      </c>
      <c r="W521" s="158"/>
      <c r="X521" s="158"/>
      <c r="AG521" t="s">
        <v>241</v>
      </c>
    </row>
    <row r="522" spans="1:60" ht="31.1" outlineLevel="1" x14ac:dyDescent="0.25">
      <c r="A522" s="173">
        <v>156</v>
      </c>
      <c r="B522" s="174" t="s">
        <v>1757</v>
      </c>
      <c r="C522" s="182" t="s">
        <v>1758</v>
      </c>
      <c r="D522" s="175" t="s">
        <v>337</v>
      </c>
      <c r="E522" s="176">
        <v>159</v>
      </c>
      <c r="F522" s="177"/>
      <c r="G522" s="178">
        <f>ROUND(E522*F522,2)</f>
        <v>0</v>
      </c>
      <c r="H522" s="177">
        <v>139.38999999999999</v>
      </c>
      <c r="I522" s="178">
        <f>ROUND(E522*H522,2)</f>
        <v>22163.01</v>
      </c>
      <c r="J522" s="177">
        <v>97.11</v>
      </c>
      <c r="K522" s="178">
        <f>ROUND(E522*J522,2)</f>
        <v>15440.49</v>
      </c>
      <c r="L522" s="178">
        <v>21</v>
      </c>
      <c r="M522" s="178">
        <f>G522*(1+L522/100)</f>
        <v>0</v>
      </c>
      <c r="N522" s="176">
        <v>7.2999999999999996E-4</v>
      </c>
      <c r="O522" s="176">
        <f>ROUND(E522*N522,2)</f>
        <v>0.12</v>
      </c>
      <c r="P522" s="176">
        <v>0</v>
      </c>
      <c r="Q522" s="176">
        <f>ROUND(E522*P522,2)</f>
        <v>0</v>
      </c>
      <c r="R522" s="178" t="s">
        <v>1759</v>
      </c>
      <c r="S522" s="178" t="s">
        <v>1165</v>
      </c>
      <c r="T522" s="179" t="s">
        <v>1165</v>
      </c>
      <c r="U522" s="157">
        <v>0.17365</v>
      </c>
      <c r="V522" s="157">
        <f>ROUND(E522*U522,2)</f>
        <v>27.61</v>
      </c>
      <c r="W522" s="157"/>
      <c r="X522" s="157" t="s">
        <v>247</v>
      </c>
      <c r="Y522" s="147"/>
      <c r="Z522" s="147"/>
      <c r="AA522" s="147"/>
      <c r="AB522" s="147"/>
      <c r="AC522" s="147"/>
      <c r="AD522" s="147"/>
      <c r="AE522" s="147"/>
      <c r="AF522" s="147"/>
      <c r="AG522" s="147" t="s">
        <v>1166</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ht="20.75" outlineLevel="1" x14ac:dyDescent="0.25">
      <c r="A523" s="166">
        <v>157</v>
      </c>
      <c r="B523" s="167" t="s">
        <v>1760</v>
      </c>
      <c r="C523" s="183" t="s">
        <v>1761</v>
      </c>
      <c r="D523" s="168" t="s">
        <v>337</v>
      </c>
      <c r="E523" s="169">
        <v>9</v>
      </c>
      <c r="F523" s="170"/>
      <c r="G523" s="171">
        <f>ROUND(E523*F523,2)</f>
        <v>0</v>
      </c>
      <c r="H523" s="170">
        <v>235.68</v>
      </c>
      <c r="I523" s="171">
        <f>ROUND(E523*H523,2)</f>
        <v>2121.12</v>
      </c>
      <c r="J523" s="170">
        <v>163.32</v>
      </c>
      <c r="K523" s="171">
        <f>ROUND(E523*J523,2)</f>
        <v>1469.88</v>
      </c>
      <c r="L523" s="171">
        <v>21</v>
      </c>
      <c r="M523" s="171">
        <f>G523*(1+L523/100)</f>
        <v>0</v>
      </c>
      <c r="N523" s="169">
        <v>1.16E-3</v>
      </c>
      <c r="O523" s="169">
        <f>ROUND(E523*N523,2)</f>
        <v>0.01</v>
      </c>
      <c r="P523" s="169">
        <v>0</v>
      </c>
      <c r="Q523" s="169">
        <f>ROUND(E523*P523,2)</f>
        <v>0</v>
      </c>
      <c r="R523" s="171" t="s">
        <v>1759</v>
      </c>
      <c r="S523" s="171" t="s">
        <v>1165</v>
      </c>
      <c r="T523" s="172" t="s">
        <v>1165</v>
      </c>
      <c r="U523" s="157">
        <v>0.29210000000000003</v>
      </c>
      <c r="V523" s="157">
        <f>ROUND(E523*U523,2)</f>
        <v>2.63</v>
      </c>
      <c r="W523" s="157"/>
      <c r="X523" s="157" t="s">
        <v>247</v>
      </c>
      <c r="Y523" s="147"/>
      <c r="Z523" s="147"/>
      <c r="AA523" s="147"/>
      <c r="AB523" s="147"/>
      <c r="AC523" s="147"/>
      <c r="AD523" s="147"/>
      <c r="AE523" s="147"/>
      <c r="AF523" s="147"/>
      <c r="AG523" s="147" t="s">
        <v>1166</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5">
      <c r="A524" s="154"/>
      <c r="B524" s="155"/>
      <c r="C524" s="197" t="s">
        <v>1762</v>
      </c>
      <c r="D524" s="198"/>
      <c r="E524" s="199">
        <v>9</v>
      </c>
      <c r="F524" s="157"/>
      <c r="G524" s="157"/>
      <c r="H524" s="157"/>
      <c r="I524" s="157"/>
      <c r="J524" s="157"/>
      <c r="K524" s="157"/>
      <c r="L524" s="157"/>
      <c r="M524" s="157"/>
      <c r="N524" s="156"/>
      <c r="O524" s="156"/>
      <c r="P524" s="156"/>
      <c r="Q524" s="156"/>
      <c r="R524" s="157"/>
      <c r="S524" s="157"/>
      <c r="T524" s="157"/>
      <c r="U524" s="157"/>
      <c r="V524" s="157"/>
      <c r="W524" s="157"/>
      <c r="X524" s="157"/>
      <c r="Y524" s="147"/>
      <c r="Z524" s="147"/>
      <c r="AA524" s="147"/>
      <c r="AB524" s="147"/>
      <c r="AC524" s="147"/>
      <c r="AD524" s="147"/>
      <c r="AE524" s="147"/>
      <c r="AF524" s="147"/>
      <c r="AG524" s="147" t="s">
        <v>1170</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ht="20.75" outlineLevel="1" x14ac:dyDescent="0.25">
      <c r="A525" s="173">
        <v>158</v>
      </c>
      <c r="B525" s="174" t="s">
        <v>1763</v>
      </c>
      <c r="C525" s="182" t="s">
        <v>1764</v>
      </c>
      <c r="D525" s="175" t="s">
        <v>337</v>
      </c>
      <c r="E525" s="176">
        <v>22</v>
      </c>
      <c r="F525" s="177"/>
      <c r="G525" s="178">
        <f>ROUND(E525*F525,2)</f>
        <v>0</v>
      </c>
      <c r="H525" s="177">
        <v>145.94999999999999</v>
      </c>
      <c r="I525" s="178">
        <f>ROUND(E525*H525,2)</f>
        <v>3210.9</v>
      </c>
      <c r="J525" s="177">
        <v>231.55</v>
      </c>
      <c r="K525" s="178">
        <f>ROUND(E525*J525,2)</f>
        <v>5094.1000000000004</v>
      </c>
      <c r="L525" s="178">
        <v>21</v>
      </c>
      <c r="M525" s="178">
        <f>G525*(1+L525/100)</f>
        <v>0</v>
      </c>
      <c r="N525" s="176">
        <v>1.2800000000000001E-3</v>
      </c>
      <c r="O525" s="176">
        <f>ROUND(E525*N525,2)</f>
        <v>0.03</v>
      </c>
      <c r="P525" s="176">
        <v>0</v>
      </c>
      <c r="Q525" s="176">
        <f>ROUND(E525*P525,2)</f>
        <v>0</v>
      </c>
      <c r="R525" s="178" t="s">
        <v>1759</v>
      </c>
      <c r="S525" s="178" t="s">
        <v>1165</v>
      </c>
      <c r="T525" s="179" t="s">
        <v>1165</v>
      </c>
      <c r="U525" s="157">
        <v>0.42945</v>
      </c>
      <c r="V525" s="157">
        <f>ROUND(E525*U525,2)</f>
        <v>9.4499999999999993</v>
      </c>
      <c r="W525" s="157"/>
      <c r="X525" s="157" t="s">
        <v>247</v>
      </c>
      <c r="Y525" s="147"/>
      <c r="Z525" s="147"/>
      <c r="AA525" s="147"/>
      <c r="AB525" s="147"/>
      <c r="AC525" s="147"/>
      <c r="AD525" s="147"/>
      <c r="AE525" s="147"/>
      <c r="AF525" s="147"/>
      <c r="AG525" s="147" t="s">
        <v>1166</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ht="20.75" outlineLevel="1" x14ac:dyDescent="0.25">
      <c r="A526" s="173">
        <v>159</v>
      </c>
      <c r="B526" s="174" t="s">
        <v>1765</v>
      </c>
      <c r="C526" s="182" t="s">
        <v>1766</v>
      </c>
      <c r="D526" s="175" t="s">
        <v>337</v>
      </c>
      <c r="E526" s="176">
        <v>19</v>
      </c>
      <c r="F526" s="177"/>
      <c r="G526" s="178">
        <f>ROUND(E526*F526,2)</f>
        <v>0</v>
      </c>
      <c r="H526" s="177">
        <v>228.63</v>
      </c>
      <c r="I526" s="178">
        <f>ROUND(E526*H526,2)</f>
        <v>4343.97</v>
      </c>
      <c r="J526" s="177">
        <v>166.37</v>
      </c>
      <c r="K526" s="178">
        <f>ROUND(E526*J526,2)</f>
        <v>3161.03</v>
      </c>
      <c r="L526" s="178">
        <v>21</v>
      </c>
      <c r="M526" s="178">
        <f>G526*(1+L526/100)</f>
        <v>0</v>
      </c>
      <c r="N526" s="176">
        <v>1.17E-3</v>
      </c>
      <c r="O526" s="176">
        <f>ROUND(E526*N526,2)</f>
        <v>0.02</v>
      </c>
      <c r="P526" s="176">
        <v>0</v>
      </c>
      <c r="Q526" s="176">
        <f>ROUND(E526*P526,2)</f>
        <v>0</v>
      </c>
      <c r="R526" s="178" t="s">
        <v>1759</v>
      </c>
      <c r="S526" s="178" t="s">
        <v>1165</v>
      </c>
      <c r="T526" s="179" t="s">
        <v>1165</v>
      </c>
      <c r="U526" s="157">
        <v>0.27829999999999999</v>
      </c>
      <c r="V526" s="157">
        <f>ROUND(E526*U526,2)</f>
        <v>5.29</v>
      </c>
      <c r="W526" s="157"/>
      <c r="X526" s="157" t="s">
        <v>247</v>
      </c>
      <c r="Y526" s="147"/>
      <c r="Z526" s="147"/>
      <c r="AA526" s="147"/>
      <c r="AB526" s="147"/>
      <c r="AC526" s="147"/>
      <c r="AD526" s="147"/>
      <c r="AE526" s="147"/>
      <c r="AF526" s="147"/>
      <c r="AG526" s="147" t="s">
        <v>1166</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ht="20.75" outlineLevel="1" x14ac:dyDescent="0.25">
      <c r="A527" s="166">
        <v>160</v>
      </c>
      <c r="B527" s="167" t="s">
        <v>1767</v>
      </c>
      <c r="C527" s="183" t="s">
        <v>1768</v>
      </c>
      <c r="D527" s="168" t="s">
        <v>581</v>
      </c>
      <c r="E527" s="169">
        <v>1112.827</v>
      </c>
      <c r="F527" s="170"/>
      <c r="G527" s="171">
        <f>ROUND(E527*F527,2)</f>
        <v>0</v>
      </c>
      <c r="H527" s="170">
        <v>860.05</v>
      </c>
      <c r="I527" s="171">
        <f>ROUND(E527*H527,2)</f>
        <v>957086.86</v>
      </c>
      <c r="J527" s="170">
        <v>766.95</v>
      </c>
      <c r="K527" s="171">
        <f>ROUND(E527*J527,2)</f>
        <v>853482.67</v>
      </c>
      <c r="L527" s="171">
        <v>21</v>
      </c>
      <c r="M527" s="171">
        <f>G527*(1+L527/100)</f>
        <v>0</v>
      </c>
      <c r="N527" s="169">
        <v>3.0599999999999998E-3</v>
      </c>
      <c r="O527" s="169">
        <f>ROUND(E527*N527,2)</f>
        <v>3.41</v>
      </c>
      <c r="P527" s="169">
        <v>0</v>
      </c>
      <c r="Q527" s="169">
        <f>ROUND(E527*P527,2)</f>
        <v>0</v>
      </c>
      <c r="R527" s="171" t="s">
        <v>1759</v>
      </c>
      <c r="S527" s="171" t="s">
        <v>1165</v>
      </c>
      <c r="T527" s="172" t="s">
        <v>1165</v>
      </c>
      <c r="U527" s="157">
        <v>1.2765</v>
      </c>
      <c r="V527" s="157">
        <f>ROUND(E527*U527,2)</f>
        <v>1420.52</v>
      </c>
      <c r="W527" s="157"/>
      <c r="X527" s="157" t="s">
        <v>247</v>
      </c>
      <c r="Y527" s="147"/>
      <c r="Z527" s="147"/>
      <c r="AA527" s="147"/>
      <c r="AB527" s="147"/>
      <c r="AC527" s="147"/>
      <c r="AD527" s="147"/>
      <c r="AE527" s="147"/>
      <c r="AF527" s="147"/>
      <c r="AG527" s="147" t="s">
        <v>1166</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54"/>
      <c r="B528" s="155"/>
      <c r="C528" s="337" t="s">
        <v>1769</v>
      </c>
      <c r="D528" s="339"/>
      <c r="E528" s="339"/>
      <c r="F528" s="339"/>
      <c r="G528" s="339"/>
      <c r="H528" s="157"/>
      <c r="I528" s="157"/>
      <c r="J528" s="157"/>
      <c r="K528" s="157"/>
      <c r="L528" s="157"/>
      <c r="M528" s="157"/>
      <c r="N528" s="156"/>
      <c r="O528" s="156"/>
      <c r="P528" s="156"/>
      <c r="Q528" s="156"/>
      <c r="R528" s="157"/>
      <c r="S528" s="157"/>
      <c r="T528" s="157"/>
      <c r="U528" s="157"/>
      <c r="V528" s="157"/>
      <c r="W528" s="157"/>
      <c r="X528" s="157"/>
      <c r="Y528" s="147"/>
      <c r="Z528" s="147"/>
      <c r="AA528" s="147"/>
      <c r="AB528" s="147"/>
      <c r="AC528" s="147"/>
      <c r="AD528" s="147"/>
      <c r="AE528" s="147"/>
      <c r="AF528" s="147"/>
      <c r="AG528" s="147" t="s">
        <v>1168</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54"/>
      <c r="B529" s="155"/>
      <c r="C529" s="197" t="s">
        <v>1651</v>
      </c>
      <c r="D529" s="198"/>
      <c r="E529" s="199">
        <v>1112.827</v>
      </c>
      <c r="F529" s="157"/>
      <c r="G529" s="157"/>
      <c r="H529" s="157"/>
      <c r="I529" s="157"/>
      <c r="J529" s="157"/>
      <c r="K529" s="157"/>
      <c r="L529" s="157"/>
      <c r="M529" s="157"/>
      <c r="N529" s="156"/>
      <c r="O529" s="156"/>
      <c r="P529" s="156"/>
      <c r="Q529" s="156"/>
      <c r="R529" s="157"/>
      <c r="S529" s="157"/>
      <c r="T529" s="157"/>
      <c r="U529" s="157"/>
      <c r="V529" s="157"/>
      <c r="W529" s="157"/>
      <c r="X529" s="157"/>
      <c r="Y529" s="147"/>
      <c r="Z529" s="147"/>
      <c r="AA529" s="147"/>
      <c r="AB529" s="147"/>
      <c r="AC529" s="147"/>
      <c r="AD529" s="147"/>
      <c r="AE529" s="147"/>
      <c r="AF529" s="147"/>
      <c r="AG529" s="147" t="s">
        <v>1170</v>
      </c>
      <c r="AH529" s="147">
        <v>5</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ht="20.75" outlineLevel="1" x14ac:dyDescent="0.25">
      <c r="A530" s="173">
        <v>161</v>
      </c>
      <c r="B530" s="174" t="s">
        <v>1770</v>
      </c>
      <c r="C530" s="182" t="s">
        <v>2057</v>
      </c>
      <c r="D530" s="175" t="s">
        <v>502</v>
      </c>
      <c r="E530" s="176">
        <v>8</v>
      </c>
      <c r="F530" s="177"/>
      <c r="G530" s="178">
        <f>ROUND(E530*F530,2)</f>
        <v>0</v>
      </c>
      <c r="H530" s="177">
        <v>4259.46</v>
      </c>
      <c r="I530" s="178">
        <f>ROUND(E530*H530,2)</f>
        <v>34075.68</v>
      </c>
      <c r="J530" s="177">
        <v>880.54</v>
      </c>
      <c r="K530" s="178">
        <f>ROUND(E530*J530,2)</f>
        <v>7044.32</v>
      </c>
      <c r="L530" s="178">
        <v>21</v>
      </c>
      <c r="M530" s="178">
        <f>G530*(1+L530/100)</f>
        <v>0</v>
      </c>
      <c r="N530" s="176">
        <v>7.1999999999999998E-3</v>
      </c>
      <c r="O530" s="176">
        <f>ROUND(E530*N530,2)</f>
        <v>0.06</v>
      </c>
      <c r="P530" s="176">
        <v>0</v>
      </c>
      <c r="Q530" s="176">
        <f>ROUND(E530*P530,2)</f>
        <v>0</v>
      </c>
      <c r="R530" s="178" t="s">
        <v>1759</v>
      </c>
      <c r="S530" s="178" t="s">
        <v>1165</v>
      </c>
      <c r="T530" s="179" t="s">
        <v>1165</v>
      </c>
      <c r="U530" s="157">
        <v>1.4950000000000001</v>
      </c>
      <c r="V530" s="157">
        <f>ROUND(E530*U530,2)</f>
        <v>11.96</v>
      </c>
      <c r="W530" s="157"/>
      <c r="X530" s="157" t="s">
        <v>247</v>
      </c>
      <c r="Y530" s="147"/>
      <c r="Z530" s="147"/>
      <c r="AA530" s="147"/>
      <c r="AB530" s="147"/>
      <c r="AC530" s="147"/>
      <c r="AD530" s="147"/>
      <c r="AE530" s="147"/>
      <c r="AF530" s="147"/>
      <c r="AG530" s="147" t="s">
        <v>1166</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73">
        <v>162</v>
      </c>
      <c r="B531" s="174" t="s">
        <v>1771</v>
      </c>
      <c r="C531" s="182" t="s">
        <v>1772</v>
      </c>
      <c r="D531" s="175" t="s">
        <v>337</v>
      </c>
      <c r="E531" s="176">
        <v>59</v>
      </c>
      <c r="F531" s="177"/>
      <c r="G531" s="178">
        <f>ROUND(E531*F531,2)</f>
        <v>0</v>
      </c>
      <c r="H531" s="177">
        <v>1025.0899999999999</v>
      </c>
      <c r="I531" s="178">
        <f>ROUND(E531*H531,2)</f>
        <v>60480.31</v>
      </c>
      <c r="J531" s="177">
        <v>1087.9100000000001</v>
      </c>
      <c r="K531" s="178">
        <f>ROUND(E531*J531,2)</f>
        <v>64186.69</v>
      </c>
      <c r="L531" s="178">
        <v>21</v>
      </c>
      <c r="M531" s="178">
        <f>G531*(1+L531/100)</f>
        <v>0</v>
      </c>
      <c r="N531" s="176">
        <v>5.3099999999999996E-3</v>
      </c>
      <c r="O531" s="176">
        <f>ROUND(E531*N531,2)</f>
        <v>0.31</v>
      </c>
      <c r="P531" s="176">
        <v>0</v>
      </c>
      <c r="Q531" s="176">
        <f>ROUND(E531*P531,2)</f>
        <v>0</v>
      </c>
      <c r="R531" s="178"/>
      <c r="S531" s="178" t="s">
        <v>245</v>
      </c>
      <c r="T531" s="179" t="s">
        <v>246</v>
      </c>
      <c r="U531" s="157">
        <v>1.357</v>
      </c>
      <c r="V531" s="157">
        <f>ROUND(E531*U531,2)</f>
        <v>80.06</v>
      </c>
      <c r="W531" s="157"/>
      <c r="X531" s="157" t="s">
        <v>247</v>
      </c>
      <c r="Y531" s="147"/>
      <c r="Z531" s="147"/>
      <c r="AA531" s="147"/>
      <c r="AB531" s="147"/>
      <c r="AC531" s="147"/>
      <c r="AD531" s="147"/>
      <c r="AE531" s="147"/>
      <c r="AF531" s="147"/>
      <c r="AG531" s="147" t="s">
        <v>1166</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5">
      <c r="A532" s="173">
        <v>163</v>
      </c>
      <c r="B532" s="174" t="s">
        <v>1773</v>
      </c>
      <c r="C532" s="182" t="s">
        <v>1774</v>
      </c>
      <c r="D532" s="175" t="s">
        <v>337</v>
      </c>
      <c r="E532" s="176">
        <v>154</v>
      </c>
      <c r="F532" s="177"/>
      <c r="G532" s="178">
        <f>ROUND(E532*F532,2)</f>
        <v>0</v>
      </c>
      <c r="H532" s="177">
        <v>6.91</v>
      </c>
      <c r="I532" s="178">
        <f>ROUND(E532*H532,2)</f>
        <v>1064.1400000000001</v>
      </c>
      <c r="J532" s="177">
        <v>254.09</v>
      </c>
      <c r="K532" s="178">
        <f>ROUND(E532*J532,2)</f>
        <v>39129.86</v>
      </c>
      <c r="L532" s="178">
        <v>21</v>
      </c>
      <c r="M532" s="178">
        <f>G532*(1+L532/100)</f>
        <v>0</v>
      </c>
      <c r="N532" s="176">
        <v>5.0000000000000002E-5</v>
      </c>
      <c r="O532" s="176">
        <f>ROUND(E532*N532,2)</f>
        <v>0.01</v>
      </c>
      <c r="P532" s="176">
        <v>0</v>
      </c>
      <c r="Q532" s="176">
        <f>ROUND(E532*P532,2)</f>
        <v>0</v>
      </c>
      <c r="R532" s="178"/>
      <c r="S532" s="178" t="s">
        <v>245</v>
      </c>
      <c r="T532" s="179" t="s">
        <v>246</v>
      </c>
      <c r="U532" s="157">
        <v>0.28210000000000002</v>
      </c>
      <c r="V532" s="157">
        <f>ROUND(E532*U532,2)</f>
        <v>43.44</v>
      </c>
      <c r="W532" s="157"/>
      <c r="X532" s="157" t="s">
        <v>247</v>
      </c>
      <c r="Y532" s="147"/>
      <c r="Z532" s="147"/>
      <c r="AA532" s="147"/>
      <c r="AB532" s="147"/>
      <c r="AC532" s="147"/>
      <c r="AD532" s="147"/>
      <c r="AE532" s="147"/>
      <c r="AF532" s="147"/>
      <c r="AG532" s="147" t="s">
        <v>1166</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5">
      <c r="A533" s="166">
        <v>164</v>
      </c>
      <c r="B533" s="167" t="s">
        <v>1775</v>
      </c>
      <c r="C533" s="183" t="s">
        <v>1776</v>
      </c>
      <c r="D533" s="168" t="s">
        <v>502</v>
      </c>
      <c r="E533" s="169">
        <v>27</v>
      </c>
      <c r="F533" s="170"/>
      <c r="G533" s="171">
        <f>ROUND(E533*F533,2)</f>
        <v>0</v>
      </c>
      <c r="H533" s="170">
        <v>2782.66</v>
      </c>
      <c r="I533" s="171">
        <f>ROUND(E533*H533,2)</f>
        <v>75131.820000000007</v>
      </c>
      <c r="J533" s="170">
        <v>662.34</v>
      </c>
      <c r="K533" s="171">
        <f>ROUND(E533*J533,2)</f>
        <v>17883.18</v>
      </c>
      <c r="L533" s="171">
        <v>21</v>
      </c>
      <c r="M533" s="171">
        <f>G533*(1+L533/100)</f>
        <v>0</v>
      </c>
      <c r="N533" s="169">
        <v>3.8999999999999998E-3</v>
      </c>
      <c r="O533" s="169">
        <f>ROUND(E533*N533,2)</f>
        <v>0.11</v>
      </c>
      <c r="P533" s="169">
        <v>0</v>
      </c>
      <c r="Q533" s="169">
        <f>ROUND(E533*P533,2)</f>
        <v>0</v>
      </c>
      <c r="R533" s="171"/>
      <c r="S533" s="171" t="s">
        <v>245</v>
      </c>
      <c r="T533" s="172" t="s">
        <v>246</v>
      </c>
      <c r="U533" s="157">
        <v>1.4950000000000001</v>
      </c>
      <c r="V533" s="157">
        <f>ROUND(E533*U533,2)</f>
        <v>40.369999999999997</v>
      </c>
      <c r="W533" s="157"/>
      <c r="X533" s="157" t="s">
        <v>247</v>
      </c>
      <c r="Y533" s="147"/>
      <c r="Z533" s="147"/>
      <c r="AA533" s="147"/>
      <c r="AB533" s="147"/>
      <c r="AC533" s="147"/>
      <c r="AD533" s="147"/>
      <c r="AE533" s="147"/>
      <c r="AF533" s="147"/>
      <c r="AG533" s="147" t="s">
        <v>1166</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5">
      <c r="A534" s="154"/>
      <c r="B534" s="155"/>
      <c r="C534" s="197" t="s">
        <v>1777</v>
      </c>
      <c r="D534" s="198"/>
      <c r="E534" s="199">
        <v>14</v>
      </c>
      <c r="F534" s="157"/>
      <c r="G534" s="157"/>
      <c r="H534" s="157"/>
      <c r="I534" s="157"/>
      <c r="J534" s="157"/>
      <c r="K534" s="157"/>
      <c r="L534" s="157"/>
      <c r="M534" s="157"/>
      <c r="N534" s="156"/>
      <c r="O534" s="156"/>
      <c r="P534" s="156"/>
      <c r="Q534" s="156"/>
      <c r="R534" s="157"/>
      <c r="S534" s="157"/>
      <c r="T534" s="157"/>
      <c r="U534" s="157"/>
      <c r="V534" s="157"/>
      <c r="W534" s="157"/>
      <c r="X534" s="157"/>
      <c r="Y534" s="147"/>
      <c r="Z534" s="147"/>
      <c r="AA534" s="147"/>
      <c r="AB534" s="147"/>
      <c r="AC534" s="147"/>
      <c r="AD534" s="147"/>
      <c r="AE534" s="147"/>
      <c r="AF534" s="147"/>
      <c r="AG534" s="147" t="s">
        <v>1170</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5">
      <c r="A535" s="154"/>
      <c r="B535" s="155"/>
      <c r="C535" s="197" t="s">
        <v>1778</v>
      </c>
      <c r="D535" s="198"/>
      <c r="E535" s="199">
        <v>13</v>
      </c>
      <c r="F535" s="157"/>
      <c r="G535" s="157"/>
      <c r="H535" s="157"/>
      <c r="I535" s="157"/>
      <c r="J535" s="157"/>
      <c r="K535" s="157"/>
      <c r="L535" s="157"/>
      <c r="M535" s="157"/>
      <c r="N535" s="156"/>
      <c r="O535" s="156"/>
      <c r="P535" s="156"/>
      <c r="Q535" s="156"/>
      <c r="R535" s="157"/>
      <c r="S535" s="157"/>
      <c r="T535" s="157"/>
      <c r="U535" s="157"/>
      <c r="V535" s="157"/>
      <c r="W535" s="157"/>
      <c r="X535" s="157"/>
      <c r="Y535" s="147"/>
      <c r="Z535" s="147"/>
      <c r="AA535" s="147"/>
      <c r="AB535" s="147"/>
      <c r="AC535" s="147"/>
      <c r="AD535" s="147"/>
      <c r="AE535" s="147"/>
      <c r="AF535" s="147"/>
      <c r="AG535" s="147" t="s">
        <v>1170</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5">
      <c r="A536" s="173">
        <v>165</v>
      </c>
      <c r="B536" s="174" t="s">
        <v>1779</v>
      </c>
      <c r="C536" s="265" t="s">
        <v>1780</v>
      </c>
      <c r="D536" s="266" t="s">
        <v>502</v>
      </c>
      <c r="E536" s="267">
        <v>32</v>
      </c>
      <c r="F536" s="177"/>
      <c r="G536" s="178">
        <f t="shared" ref="G536:G542" si="0">ROUND(E536*F536,2)</f>
        <v>0</v>
      </c>
      <c r="H536" s="177">
        <v>1499.35</v>
      </c>
      <c r="I536" s="178">
        <f t="shared" ref="I536:I542" si="1">ROUND(E536*H536,2)</f>
        <v>47979.199999999997</v>
      </c>
      <c r="J536" s="177">
        <v>26.65</v>
      </c>
      <c r="K536" s="178">
        <f t="shared" ref="K536:K542" si="2">ROUND(E536*J536,2)</f>
        <v>852.8</v>
      </c>
      <c r="L536" s="178">
        <v>21</v>
      </c>
      <c r="M536" s="178">
        <f t="shared" ref="M536:M542" si="3">G536*(1+L536/100)</f>
        <v>0</v>
      </c>
      <c r="N536" s="176">
        <v>2.9999999999999997E-4</v>
      </c>
      <c r="O536" s="176">
        <f t="shared" ref="O536:O542" si="4">ROUND(E536*N536,2)</f>
        <v>0.01</v>
      </c>
      <c r="P536" s="176">
        <v>0</v>
      </c>
      <c r="Q536" s="176">
        <f t="shared" ref="Q536:Q542" si="5">ROUND(E536*P536,2)</f>
        <v>0</v>
      </c>
      <c r="R536" s="178"/>
      <c r="S536" s="178" t="s">
        <v>245</v>
      </c>
      <c r="T536" s="179" t="s">
        <v>246</v>
      </c>
      <c r="U536" s="157">
        <v>7.7049999999999993E-2</v>
      </c>
      <c r="V536" s="157">
        <f t="shared" ref="V536:V542" si="6">ROUND(E536*U536,2)</f>
        <v>2.4700000000000002</v>
      </c>
      <c r="W536" s="157"/>
      <c r="X536" s="157" t="s">
        <v>247</v>
      </c>
      <c r="Y536" s="147"/>
      <c r="Z536" s="147"/>
      <c r="AA536" s="147"/>
      <c r="AB536" s="147"/>
      <c r="AC536" s="147"/>
      <c r="AD536" s="147"/>
      <c r="AE536" s="147"/>
      <c r="AF536" s="147"/>
      <c r="AG536" s="147" t="s">
        <v>1166</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5">
      <c r="A537" s="173">
        <v>166</v>
      </c>
      <c r="B537" s="174" t="s">
        <v>1781</v>
      </c>
      <c r="C537" s="182" t="s">
        <v>1782</v>
      </c>
      <c r="D537" s="175" t="s">
        <v>502</v>
      </c>
      <c r="E537" s="176">
        <v>11</v>
      </c>
      <c r="F537" s="177"/>
      <c r="G537" s="178">
        <f t="shared" si="0"/>
        <v>0</v>
      </c>
      <c r="H537" s="177">
        <v>2782.66</v>
      </c>
      <c r="I537" s="178">
        <f t="shared" si="1"/>
        <v>30609.26</v>
      </c>
      <c r="J537" s="177">
        <v>662.34</v>
      </c>
      <c r="K537" s="178">
        <f t="shared" si="2"/>
        <v>7285.74</v>
      </c>
      <c r="L537" s="178">
        <v>21</v>
      </c>
      <c r="M537" s="178">
        <f t="shared" si="3"/>
        <v>0</v>
      </c>
      <c r="N537" s="176">
        <v>3.8999999999999998E-3</v>
      </c>
      <c r="O537" s="176">
        <f t="shared" si="4"/>
        <v>0.04</v>
      </c>
      <c r="P537" s="176">
        <v>0</v>
      </c>
      <c r="Q537" s="176">
        <f t="shared" si="5"/>
        <v>0</v>
      </c>
      <c r="R537" s="178"/>
      <c r="S537" s="178" t="s">
        <v>245</v>
      </c>
      <c r="T537" s="179" t="s">
        <v>246</v>
      </c>
      <c r="U537" s="157">
        <v>1.4950000000000001</v>
      </c>
      <c r="V537" s="157">
        <f t="shared" si="6"/>
        <v>16.45</v>
      </c>
      <c r="W537" s="157"/>
      <c r="X537" s="157" t="s">
        <v>247</v>
      </c>
      <c r="Y537" s="147"/>
      <c r="Z537" s="147"/>
      <c r="AA537" s="147"/>
      <c r="AB537" s="147"/>
      <c r="AC537" s="147"/>
      <c r="AD537" s="147"/>
      <c r="AE537" s="147"/>
      <c r="AF537" s="147"/>
      <c r="AG537" s="147" t="s">
        <v>1166</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5">
      <c r="A538" s="173">
        <v>167</v>
      </c>
      <c r="B538" s="174" t="s">
        <v>1783</v>
      </c>
      <c r="C538" s="182" t="s">
        <v>1784</v>
      </c>
      <c r="D538" s="175" t="s">
        <v>502</v>
      </c>
      <c r="E538" s="176">
        <v>3</v>
      </c>
      <c r="F538" s="177"/>
      <c r="G538" s="178">
        <f t="shared" si="0"/>
        <v>0</v>
      </c>
      <c r="H538" s="177">
        <v>1884.5</v>
      </c>
      <c r="I538" s="178">
        <f t="shared" si="1"/>
        <v>5653.5</v>
      </c>
      <c r="J538" s="177">
        <v>33.5</v>
      </c>
      <c r="K538" s="178">
        <f t="shared" si="2"/>
        <v>100.5</v>
      </c>
      <c r="L538" s="178">
        <v>21</v>
      </c>
      <c r="M538" s="178">
        <f t="shared" si="3"/>
        <v>0</v>
      </c>
      <c r="N538" s="176">
        <v>2.9999999999999997E-4</v>
      </c>
      <c r="O538" s="176">
        <f t="shared" si="4"/>
        <v>0</v>
      </c>
      <c r="P538" s="176">
        <v>0</v>
      </c>
      <c r="Q538" s="176">
        <f t="shared" si="5"/>
        <v>0</v>
      </c>
      <c r="R538" s="178"/>
      <c r="S538" s="178" t="s">
        <v>245</v>
      </c>
      <c r="T538" s="179" t="s">
        <v>246</v>
      </c>
      <c r="U538" s="157">
        <v>7.7049999999999993E-2</v>
      </c>
      <c r="V538" s="157">
        <f t="shared" si="6"/>
        <v>0.23</v>
      </c>
      <c r="W538" s="157"/>
      <c r="X538" s="157" t="s">
        <v>247</v>
      </c>
      <c r="Y538" s="147"/>
      <c r="Z538" s="147"/>
      <c r="AA538" s="147"/>
      <c r="AB538" s="147"/>
      <c r="AC538" s="147"/>
      <c r="AD538" s="147"/>
      <c r="AE538" s="147"/>
      <c r="AF538" s="147"/>
      <c r="AG538" s="147" t="s">
        <v>1166</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5">
      <c r="A539" s="173">
        <v>168</v>
      </c>
      <c r="B539" s="174" t="s">
        <v>1785</v>
      </c>
      <c r="C539" s="182" t="s">
        <v>1786</v>
      </c>
      <c r="D539" s="175" t="s">
        <v>502</v>
      </c>
      <c r="E539" s="176">
        <v>2</v>
      </c>
      <c r="F539" s="177"/>
      <c r="G539" s="178">
        <f t="shared" si="0"/>
        <v>0</v>
      </c>
      <c r="H539" s="177">
        <v>229.41</v>
      </c>
      <c r="I539" s="178">
        <f t="shared" si="1"/>
        <v>458.82</v>
      </c>
      <c r="J539" s="177">
        <v>45.59</v>
      </c>
      <c r="K539" s="178">
        <f t="shared" si="2"/>
        <v>91.18</v>
      </c>
      <c r="L539" s="178">
        <v>21</v>
      </c>
      <c r="M539" s="178">
        <f t="shared" si="3"/>
        <v>0</v>
      </c>
      <c r="N539" s="176">
        <v>2.1000000000000001E-4</v>
      </c>
      <c r="O539" s="176">
        <f t="shared" si="4"/>
        <v>0</v>
      </c>
      <c r="P539" s="176">
        <v>0</v>
      </c>
      <c r="Q539" s="176">
        <f t="shared" si="5"/>
        <v>0</v>
      </c>
      <c r="R539" s="178"/>
      <c r="S539" s="178" t="s">
        <v>245</v>
      </c>
      <c r="T539" s="179" t="s">
        <v>246</v>
      </c>
      <c r="U539" s="157">
        <v>9.0840000000000004E-2</v>
      </c>
      <c r="V539" s="157">
        <f t="shared" si="6"/>
        <v>0.18</v>
      </c>
      <c r="W539" s="157"/>
      <c r="X539" s="157" t="s">
        <v>247</v>
      </c>
      <c r="Y539" s="147"/>
      <c r="Z539" s="147"/>
      <c r="AA539" s="147"/>
      <c r="AB539" s="147"/>
      <c r="AC539" s="147"/>
      <c r="AD539" s="147"/>
      <c r="AE539" s="147"/>
      <c r="AF539" s="147"/>
      <c r="AG539" s="147" t="s">
        <v>1166</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73">
        <v>169</v>
      </c>
      <c r="B540" s="174" t="s">
        <v>1787</v>
      </c>
      <c r="C540" s="182" t="s">
        <v>1788</v>
      </c>
      <c r="D540" s="175" t="s">
        <v>337</v>
      </c>
      <c r="E540" s="176">
        <v>159</v>
      </c>
      <c r="F540" s="177"/>
      <c r="G540" s="178">
        <f t="shared" si="0"/>
        <v>0</v>
      </c>
      <c r="H540" s="177">
        <v>109.77</v>
      </c>
      <c r="I540" s="178">
        <f t="shared" si="1"/>
        <v>17453.43</v>
      </c>
      <c r="J540" s="177">
        <v>36.229999999999997</v>
      </c>
      <c r="K540" s="178">
        <f t="shared" si="2"/>
        <v>5760.57</v>
      </c>
      <c r="L540" s="178">
        <v>21</v>
      </c>
      <c r="M540" s="178">
        <f t="shared" si="3"/>
        <v>0</v>
      </c>
      <c r="N540" s="176">
        <v>2.7E-4</v>
      </c>
      <c r="O540" s="176">
        <f t="shared" si="4"/>
        <v>0.04</v>
      </c>
      <c r="P540" s="176">
        <v>0</v>
      </c>
      <c r="Q540" s="176">
        <f t="shared" si="5"/>
        <v>0</v>
      </c>
      <c r="R540" s="178"/>
      <c r="S540" s="178" t="s">
        <v>245</v>
      </c>
      <c r="T540" s="179" t="s">
        <v>246</v>
      </c>
      <c r="U540" s="157">
        <v>7.7049999999999993E-2</v>
      </c>
      <c r="V540" s="157">
        <f t="shared" si="6"/>
        <v>12.25</v>
      </c>
      <c r="W540" s="157"/>
      <c r="X540" s="157" t="s">
        <v>247</v>
      </c>
      <c r="Y540" s="147"/>
      <c r="Z540" s="147"/>
      <c r="AA540" s="147"/>
      <c r="AB540" s="147"/>
      <c r="AC540" s="147"/>
      <c r="AD540" s="147"/>
      <c r="AE540" s="147"/>
      <c r="AF540" s="147"/>
      <c r="AG540" s="147" t="s">
        <v>1166</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5">
      <c r="A541" s="263">
        <v>170</v>
      </c>
      <c r="B541" s="264" t="s">
        <v>1789</v>
      </c>
      <c r="C541" s="265" t="s">
        <v>2049</v>
      </c>
      <c r="D541" s="266" t="s">
        <v>502</v>
      </c>
      <c r="E541" s="267">
        <v>2</v>
      </c>
      <c r="F541" s="268"/>
      <c r="G541" s="269">
        <f t="shared" si="0"/>
        <v>0</v>
      </c>
      <c r="H541" s="268">
        <v>10730.03</v>
      </c>
      <c r="I541" s="269">
        <f t="shared" si="1"/>
        <v>21460.06</v>
      </c>
      <c r="J541" s="268">
        <v>1439.97</v>
      </c>
      <c r="K541" s="269">
        <f t="shared" si="2"/>
        <v>2879.94</v>
      </c>
      <c r="L541" s="269">
        <v>21</v>
      </c>
      <c r="M541" s="269">
        <f t="shared" si="3"/>
        <v>0</v>
      </c>
      <c r="N541" s="267">
        <v>6.5500000000000003E-3</v>
      </c>
      <c r="O541" s="267">
        <f t="shared" si="4"/>
        <v>0.01</v>
      </c>
      <c r="P541" s="267">
        <v>0</v>
      </c>
      <c r="Q541" s="267">
        <f t="shared" si="5"/>
        <v>0</v>
      </c>
      <c r="R541" s="269"/>
      <c r="S541" s="269" t="s">
        <v>245</v>
      </c>
      <c r="T541" s="270" t="s">
        <v>246</v>
      </c>
      <c r="U541" s="157">
        <v>1.4524999999999999</v>
      </c>
      <c r="V541" s="157">
        <f t="shared" si="6"/>
        <v>2.91</v>
      </c>
      <c r="W541" s="157"/>
      <c r="X541" s="157" t="s">
        <v>247</v>
      </c>
      <c r="Y541" s="147"/>
      <c r="Z541" s="147"/>
      <c r="AA541" s="147"/>
      <c r="AB541" s="147"/>
      <c r="AC541" s="147"/>
      <c r="AD541" s="147"/>
      <c r="AE541" s="147"/>
      <c r="AF541" s="147"/>
      <c r="AG541" s="147" t="s">
        <v>1166</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5">
      <c r="A542" s="166">
        <v>171</v>
      </c>
      <c r="B542" s="167" t="s">
        <v>1790</v>
      </c>
      <c r="C542" s="183" t="s">
        <v>1791</v>
      </c>
      <c r="D542" s="168" t="s">
        <v>337</v>
      </c>
      <c r="E542" s="169">
        <v>91</v>
      </c>
      <c r="F542" s="170"/>
      <c r="G542" s="171">
        <f t="shared" si="0"/>
        <v>0</v>
      </c>
      <c r="H542" s="170">
        <v>246.47</v>
      </c>
      <c r="I542" s="171">
        <f t="shared" si="1"/>
        <v>22428.77</v>
      </c>
      <c r="J542" s="170">
        <v>209.53</v>
      </c>
      <c r="K542" s="171">
        <f t="shared" si="2"/>
        <v>19067.23</v>
      </c>
      <c r="L542" s="171">
        <v>21</v>
      </c>
      <c r="M542" s="171">
        <f t="shared" si="3"/>
        <v>0</v>
      </c>
      <c r="N542" s="169">
        <v>2.47E-3</v>
      </c>
      <c r="O542" s="169">
        <f t="shared" si="4"/>
        <v>0.22</v>
      </c>
      <c r="P542" s="169">
        <v>0</v>
      </c>
      <c r="Q542" s="169">
        <f t="shared" si="5"/>
        <v>0</v>
      </c>
      <c r="R542" s="171"/>
      <c r="S542" s="171" t="s">
        <v>245</v>
      </c>
      <c r="T542" s="172" t="s">
        <v>246</v>
      </c>
      <c r="U542" s="157">
        <v>0.43690000000000001</v>
      </c>
      <c r="V542" s="157">
        <f t="shared" si="6"/>
        <v>39.76</v>
      </c>
      <c r="W542" s="157"/>
      <c r="X542" s="157" t="s">
        <v>247</v>
      </c>
      <c r="Y542" s="147"/>
      <c r="Z542" s="147"/>
      <c r="AA542" s="147"/>
      <c r="AB542" s="147"/>
      <c r="AC542" s="147"/>
      <c r="AD542" s="147"/>
      <c r="AE542" s="147"/>
      <c r="AF542" s="147"/>
      <c r="AG542" s="147" t="s">
        <v>1166</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5">
      <c r="A543" s="154"/>
      <c r="B543" s="155"/>
      <c r="C543" s="197" t="s">
        <v>1792</v>
      </c>
      <c r="D543" s="198"/>
      <c r="E543" s="199">
        <v>91</v>
      </c>
      <c r="F543" s="157"/>
      <c r="G543" s="157"/>
      <c r="H543" s="157"/>
      <c r="I543" s="157"/>
      <c r="J543" s="157"/>
      <c r="K543" s="157"/>
      <c r="L543" s="157"/>
      <c r="M543" s="157"/>
      <c r="N543" s="156"/>
      <c r="O543" s="156"/>
      <c r="P543" s="156"/>
      <c r="Q543" s="156"/>
      <c r="R543" s="157"/>
      <c r="S543" s="157"/>
      <c r="T543" s="157"/>
      <c r="U543" s="157"/>
      <c r="V543" s="157"/>
      <c r="W543" s="157"/>
      <c r="X543" s="157"/>
      <c r="Y543" s="147"/>
      <c r="Z543" s="147"/>
      <c r="AA543" s="147"/>
      <c r="AB543" s="147"/>
      <c r="AC543" s="147"/>
      <c r="AD543" s="147"/>
      <c r="AE543" s="147"/>
      <c r="AF543" s="147"/>
      <c r="AG543" s="147" t="s">
        <v>1170</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5">
      <c r="A544" s="166">
        <v>172</v>
      </c>
      <c r="B544" s="167" t="s">
        <v>1793</v>
      </c>
      <c r="C544" s="183" t="s">
        <v>1794</v>
      </c>
      <c r="D544" s="168" t="s">
        <v>337</v>
      </c>
      <c r="E544" s="169">
        <v>64.2</v>
      </c>
      <c r="F544" s="170"/>
      <c r="G544" s="171">
        <f>ROUND(E544*F544,2)</f>
        <v>0</v>
      </c>
      <c r="H544" s="170">
        <v>459.7</v>
      </c>
      <c r="I544" s="171">
        <f>ROUND(E544*H544,2)</f>
        <v>29512.74</v>
      </c>
      <c r="J544" s="170">
        <v>149.30000000000001</v>
      </c>
      <c r="K544" s="171">
        <f>ROUND(E544*J544,2)</f>
        <v>9585.06</v>
      </c>
      <c r="L544" s="171">
        <v>21</v>
      </c>
      <c r="M544" s="171">
        <f>G544*(1+L544/100)</f>
        <v>0</v>
      </c>
      <c r="N544" s="169">
        <v>4.3400000000000001E-3</v>
      </c>
      <c r="O544" s="169">
        <f>ROUND(E544*N544,2)</f>
        <v>0.28000000000000003</v>
      </c>
      <c r="P544" s="169">
        <v>0</v>
      </c>
      <c r="Q544" s="169">
        <f>ROUND(E544*P544,2)</f>
        <v>0</v>
      </c>
      <c r="R544" s="171"/>
      <c r="S544" s="171" t="s">
        <v>245</v>
      </c>
      <c r="T544" s="172" t="s">
        <v>246</v>
      </c>
      <c r="U544" s="157">
        <v>0.3</v>
      </c>
      <c r="V544" s="157">
        <f>ROUND(E544*U544,2)</f>
        <v>19.260000000000002</v>
      </c>
      <c r="W544" s="157"/>
      <c r="X544" s="157" t="s">
        <v>247</v>
      </c>
      <c r="Y544" s="147"/>
      <c r="Z544" s="147"/>
      <c r="AA544" s="147"/>
      <c r="AB544" s="147"/>
      <c r="AC544" s="147"/>
      <c r="AD544" s="147"/>
      <c r="AE544" s="147"/>
      <c r="AF544" s="147"/>
      <c r="AG544" s="147" t="s">
        <v>1166</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5">
      <c r="A545" s="154"/>
      <c r="B545" s="155"/>
      <c r="C545" s="197" t="s">
        <v>1795</v>
      </c>
      <c r="D545" s="198"/>
      <c r="E545" s="199">
        <v>64.2</v>
      </c>
      <c r="F545" s="157"/>
      <c r="G545" s="157"/>
      <c r="H545" s="157"/>
      <c r="I545" s="157"/>
      <c r="J545" s="157"/>
      <c r="K545" s="157"/>
      <c r="L545" s="157"/>
      <c r="M545" s="157"/>
      <c r="N545" s="156"/>
      <c r="O545" s="156"/>
      <c r="P545" s="156"/>
      <c r="Q545" s="156"/>
      <c r="R545" s="157"/>
      <c r="S545" s="157"/>
      <c r="T545" s="157"/>
      <c r="U545" s="157"/>
      <c r="V545" s="157"/>
      <c r="W545" s="157"/>
      <c r="X545" s="157"/>
      <c r="Y545" s="147"/>
      <c r="Z545" s="147"/>
      <c r="AA545" s="147"/>
      <c r="AB545" s="147"/>
      <c r="AC545" s="147"/>
      <c r="AD545" s="147"/>
      <c r="AE545" s="147"/>
      <c r="AF545" s="147"/>
      <c r="AG545" s="147" t="s">
        <v>1170</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5">
      <c r="A546" s="173">
        <v>173</v>
      </c>
      <c r="B546" s="174" t="s">
        <v>1796</v>
      </c>
      <c r="C546" s="182" t="s">
        <v>1797</v>
      </c>
      <c r="D546" s="175" t="s">
        <v>337</v>
      </c>
      <c r="E546" s="176">
        <v>159</v>
      </c>
      <c r="F546" s="177"/>
      <c r="G546" s="178">
        <f>ROUND(E546*F546,2)</f>
        <v>0</v>
      </c>
      <c r="H546" s="177">
        <v>0</v>
      </c>
      <c r="I546" s="178">
        <f>ROUND(E546*H546,2)</f>
        <v>0</v>
      </c>
      <c r="J546" s="177">
        <v>286</v>
      </c>
      <c r="K546" s="178">
        <f>ROUND(E546*J546,2)</f>
        <v>45474</v>
      </c>
      <c r="L546" s="178">
        <v>21</v>
      </c>
      <c r="M546" s="178">
        <f>G546*(1+L546/100)</f>
        <v>0</v>
      </c>
      <c r="N546" s="176">
        <v>0</v>
      </c>
      <c r="O546" s="176">
        <f>ROUND(E546*N546,2)</f>
        <v>0</v>
      </c>
      <c r="P546" s="176">
        <v>0</v>
      </c>
      <c r="Q546" s="176">
        <f>ROUND(E546*P546,2)</f>
        <v>0</v>
      </c>
      <c r="R546" s="178"/>
      <c r="S546" s="178" t="s">
        <v>245</v>
      </c>
      <c r="T546" s="179" t="s">
        <v>246</v>
      </c>
      <c r="U546" s="157">
        <v>0.24149999999999999</v>
      </c>
      <c r="V546" s="157">
        <f>ROUND(E546*U546,2)</f>
        <v>38.4</v>
      </c>
      <c r="W546" s="157"/>
      <c r="X546" s="157" t="s">
        <v>247</v>
      </c>
      <c r="Y546" s="147"/>
      <c r="Z546" s="147"/>
      <c r="AA546" s="147"/>
      <c r="AB546" s="147"/>
      <c r="AC546" s="147"/>
      <c r="AD546" s="147"/>
      <c r="AE546" s="147"/>
      <c r="AF546" s="147"/>
      <c r="AG546" s="147" t="s">
        <v>1166</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5">
      <c r="A547" s="263" t="s">
        <v>2051</v>
      </c>
      <c r="B547" s="264" t="s">
        <v>2052</v>
      </c>
      <c r="C547" s="265" t="s">
        <v>2053</v>
      </c>
      <c r="D547" s="266" t="s">
        <v>502</v>
      </c>
      <c r="E547" s="267">
        <v>8</v>
      </c>
      <c r="F547" s="268"/>
      <c r="G547" s="269"/>
      <c r="H547" s="268"/>
      <c r="I547" s="269"/>
      <c r="J547" s="268"/>
      <c r="K547" s="269"/>
      <c r="L547" s="269"/>
      <c r="M547" s="269"/>
      <c r="N547" s="267"/>
      <c r="O547" s="267"/>
      <c r="P547" s="267"/>
      <c r="Q547" s="267"/>
      <c r="R547" s="269"/>
      <c r="S547" s="269"/>
      <c r="T547" s="270"/>
      <c r="U547" s="157"/>
      <c r="V547" s="157"/>
      <c r="W547" s="157"/>
      <c r="X547" s="157"/>
      <c r="Y547" s="14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5">
      <c r="A548" s="263" t="s">
        <v>2054</v>
      </c>
      <c r="B548" s="264" t="s">
        <v>2055</v>
      </c>
      <c r="C548" s="265" t="s">
        <v>2056</v>
      </c>
      <c r="D548" s="266" t="s">
        <v>337</v>
      </c>
      <c r="E548" s="267">
        <v>159</v>
      </c>
      <c r="F548" s="268"/>
      <c r="G548" s="269"/>
      <c r="H548" s="268"/>
      <c r="I548" s="269"/>
      <c r="J548" s="268"/>
      <c r="K548" s="269"/>
      <c r="L548" s="269"/>
      <c r="M548" s="269"/>
      <c r="N548" s="267"/>
      <c r="O548" s="267"/>
      <c r="P548" s="267"/>
      <c r="Q548" s="267"/>
      <c r="R548" s="269"/>
      <c r="S548" s="269"/>
      <c r="T548" s="270"/>
      <c r="U548" s="157"/>
      <c r="V548" s="157"/>
      <c r="W548" s="157"/>
      <c r="X548" s="15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5">
      <c r="A549" s="166">
        <v>174</v>
      </c>
      <c r="B549" s="167" t="s">
        <v>1798</v>
      </c>
      <c r="C549" s="183" t="s">
        <v>1799</v>
      </c>
      <c r="D549" s="168" t="s">
        <v>1800</v>
      </c>
      <c r="E549" s="169">
        <v>25</v>
      </c>
      <c r="F549" s="170"/>
      <c r="G549" s="171">
        <f>ROUND(E549*F549,2)</f>
        <v>0</v>
      </c>
      <c r="H549" s="170">
        <v>0</v>
      </c>
      <c r="I549" s="171">
        <f>ROUND(E549*H549,2)</f>
        <v>0</v>
      </c>
      <c r="J549" s="170">
        <v>506</v>
      </c>
      <c r="K549" s="171">
        <f>ROUND(E549*J549,2)</f>
        <v>12650</v>
      </c>
      <c r="L549" s="171">
        <v>21</v>
      </c>
      <c r="M549" s="171">
        <f>G549*(1+L549/100)</f>
        <v>0</v>
      </c>
      <c r="N549" s="169">
        <v>0</v>
      </c>
      <c r="O549" s="169">
        <f>ROUND(E549*N549,2)</f>
        <v>0</v>
      </c>
      <c r="P549" s="169">
        <v>0</v>
      </c>
      <c r="Q549" s="169">
        <f>ROUND(E549*P549,2)</f>
        <v>0</v>
      </c>
      <c r="R549" s="171" t="s">
        <v>1801</v>
      </c>
      <c r="S549" s="171" t="s">
        <v>1165</v>
      </c>
      <c r="T549" s="172" t="s">
        <v>1165</v>
      </c>
      <c r="U549" s="157">
        <v>1</v>
      </c>
      <c r="V549" s="157">
        <f>ROUND(E549*U549,2)</f>
        <v>25</v>
      </c>
      <c r="W549" s="157"/>
      <c r="X549" s="157" t="s">
        <v>1802</v>
      </c>
      <c r="Y549" s="147"/>
      <c r="Z549" s="147"/>
      <c r="AA549" s="147"/>
      <c r="AB549" s="147"/>
      <c r="AC549" s="147"/>
      <c r="AD549" s="147"/>
      <c r="AE549" s="147"/>
      <c r="AF549" s="147"/>
      <c r="AG549" s="147" t="s">
        <v>1803</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5">
      <c r="A550" s="154"/>
      <c r="B550" s="155"/>
      <c r="C550" s="197" t="s">
        <v>1804</v>
      </c>
      <c r="D550" s="198"/>
      <c r="E550" s="199">
        <v>25</v>
      </c>
      <c r="F550" s="157"/>
      <c r="G550" s="157"/>
      <c r="H550" s="157"/>
      <c r="I550" s="157"/>
      <c r="J550" s="157"/>
      <c r="K550" s="157"/>
      <c r="L550" s="157"/>
      <c r="M550" s="157"/>
      <c r="N550" s="156"/>
      <c r="O550" s="156"/>
      <c r="P550" s="156"/>
      <c r="Q550" s="156"/>
      <c r="R550" s="157"/>
      <c r="S550" s="157"/>
      <c r="T550" s="157"/>
      <c r="U550" s="157"/>
      <c r="V550" s="157"/>
      <c r="W550" s="157"/>
      <c r="X550" s="157"/>
      <c r="Y550" s="147"/>
      <c r="Z550" s="147"/>
      <c r="AA550" s="147"/>
      <c r="AB550" s="147"/>
      <c r="AC550" s="147"/>
      <c r="AD550" s="147"/>
      <c r="AE550" s="147"/>
      <c r="AF550" s="147"/>
      <c r="AG550" s="147" t="s">
        <v>1170</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5">
      <c r="A551" s="166">
        <v>175</v>
      </c>
      <c r="B551" s="167" t="s">
        <v>1805</v>
      </c>
      <c r="C551" s="183" t="s">
        <v>1806</v>
      </c>
      <c r="D551" s="168" t="s">
        <v>495</v>
      </c>
      <c r="E551" s="169">
        <v>4.66404</v>
      </c>
      <c r="F551" s="170"/>
      <c r="G551" s="171">
        <f>ROUND(E551*F551,2)</f>
        <v>0</v>
      </c>
      <c r="H551" s="170">
        <v>0</v>
      </c>
      <c r="I551" s="171">
        <f>ROUND(E551*H551,2)</f>
        <v>0</v>
      </c>
      <c r="J551" s="170">
        <v>2125</v>
      </c>
      <c r="K551" s="171">
        <f>ROUND(E551*J551,2)</f>
        <v>9911.09</v>
      </c>
      <c r="L551" s="171">
        <v>21</v>
      </c>
      <c r="M551" s="171">
        <f>G551*(1+L551/100)</f>
        <v>0</v>
      </c>
      <c r="N551" s="169">
        <v>0</v>
      </c>
      <c r="O551" s="169">
        <f>ROUND(E551*N551,2)</f>
        <v>0</v>
      </c>
      <c r="P551" s="169">
        <v>0</v>
      </c>
      <c r="Q551" s="169">
        <f>ROUND(E551*P551,2)</f>
        <v>0</v>
      </c>
      <c r="R551" s="171" t="s">
        <v>1759</v>
      </c>
      <c r="S551" s="171" t="s">
        <v>1165</v>
      </c>
      <c r="T551" s="172" t="s">
        <v>1165</v>
      </c>
      <c r="U551" s="157">
        <v>4.82</v>
      </c>
      <c r="V551" s="157">
        <f>ROUND(E551*U551,2)</f>
        <v>22.48</v>
      </c>
      <c r="W551" s="157"/>
      <c r="X551" s="157" t="s">
        <v>1631</v>
      </c>
      <c r="Y551" s="147"/>
      <c r="Z551" s="147"/>
      <c r="AA551" s="147"/>
      <c r="AB551" s="147"/>
      <c r="AC551" s="147"/>
      <c r="AD551" s="147"/>
      <c r="AE551" s="147"/>
      <c r="AF551" s="147"/>
      <c r="AG551" s="147" t="s">
        <v>1632</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5">
      <c r="A552" s="154"/>
      <c r="B552" s="155"/>
      <c r="C552" s="337" t="s">
        <v>1654</v>
      </c>
      <c r="D552" s="339"/>
      <c r="E552" s="339"/>
      <c r="F552" s="339"/>
      <c r="G552" s="339"/>
      <c r="H552" s="157"/>
      <c r="I552" s="157"/>
      <c r="J552" s="157"/>
      <c r="K552" s="157"/>
      <c r="L552" s="157"/>
      <c r="M552" s="157"/>
      <c r="N552" s="156"/>
      <c r="O552" s="156"/>
      <c r="P552" s="156"/>
      <c r="Q552" s="156"/>
      <c r="R552" s="157"/>
      <c r="S552" s="157"/>
      <c r="T552" s="157"/>
      <c r="U552" s="157"/>
      <c r="V552" s="157"/>
      <c r="W552" s="157"/>
      <c r="X552" s="157"/>
      <c r="Y552" s="147"/>
      <c r="Z552" s="147"/>
      <c r="AA552" s="147"/>
      <c r="AB552" s="147"/>
      <c r="AC552" s="147"/>
      <c r="AD552" s="147"/>
      <c r="AE552" s="147"/>
      <c r="AF552" s="147"/>
      <c r="AG552" s="147" t="s">
        <v>1168</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x14ac:dyDescent="0.25">
      <c r="A553" s="159" t="s">
        <v>240</v>
      </c>
      <c r="B553" s="160" t="s">
        <v>180</v>
      </c>
      <c r="C553" s="181" t="s">
        <v>181</v>
      </c>
      <c r="D553" s="161"/>
      <c r="E553" s="162"/>
      <c r="F553" s="163"/>
      <c r="G553" s="163">
        <f>SUMIF(AG554:AG555,"&lt;&gt;NOR",G554:G555)</f>
        <v>0</v>
      </c>
      <c r="H553" s="163"/>
      <c r="I553" s="163">
        <f>SUM(I554:I555)</f>
        <v>0</v>
      </c>
      <c r="J553" s="163"/>
      <c r="K553" s="163">
        <f>SUM(K554:K555)</f>
        <v>193805.97</v>
      </c>
      <c r="L553" s="163"/>
      <c r="M553" s="163">
        <f>SUM(M554:M555)</f>
        <v>0</v>
      </c>
      <c r="N553" s="162"/>
      <c r="O553" s="162">
        <f>SUM(O554:O555)</f>
        <v>0</v>
      </c>
      <c r="P553" s="162"/>
      <c r="Q553" s="162">
        <f>SUM(Q554:Q555)</f>
        <v>80.650000000000006</v>
      </c>
      <c r="R553" s="163"/>
      <c r="S553" s="163"/>
      <c r="T553" s="164"/>
      <c r="U553" s="158"/>
      <c r="V553" s="158">
        <f>SUM(V554:V555)</f>
        <v>29690.33</v>
      </c>
      <c r="W553" s="158"/>
      <c r="X553" s="158"/>
      <c r="AG553" t="s">
        <v>241</v>
      </c>
    </row>
    <row r="554" spans="1:60" outlineLevel="1" x14ac:dyDescent="0.25">
      <c r="A554" s="166">
        <v>176</v>
      </c>
      <c r="B554" s="167" t="s">
        <v>1807</v>
      </c>
      <c r="C554" s="183" t="s">
        <v>1808</v>
      </c>
      <c r="D554" s="168" t="s">
        <v>581</v>
      </c>
      <c r="E554" s="169">
        <v>1598.6634899999999</v>
      </c>
      <c r="F554" s="170"/>
      <c r="G554" s="171">
        <f>ROUND(E554*F554,2)</f>
        <v>0</v>
      </c>
      <c r="H554" s="170">
        <v>0</v>
      </c>
      <c r="I554" s="171">
        <f>ROUND(E554*H554,2)</f>
        <v>0</v>
      </c>
      <c r="J554" s="170">
        <v>121.23</v>
      </c>
      <c r="K554" s="171">
        <f>ROUND(E554*J554,2)</f>
        <v>193805.97</v>
      </c>
      <c r="L554" s="171">
        <v>21</v>
      </c>
      <c r="M554" s="171">
        <f>G554*(1+L554/100)</f>
        <v>0</v>
      </c>
      <c r="N554" s="169">
        <v>0</v>
      </c>
      <c r="O554" s="169">
        <f>ROUND(E554*N554,2)</f>
        <v>0</v>
      </c>
      <c r="P554" s="169">
        <v>5.0450000000000002E-2</v>
      </c>
      <c r="Q554" s="169">
        <f>ROUND(E554*P554,2)</f>
        <v>80.650000000000006</v>
      </c>
      <c r="R554" s="171" t="s">
        <v>1741</v>
      </c>
      <c r="S554" s="171" t="s">
        <v>1165</v>
      </c>
      <c r="T554" s="172" t="s">
        <v>1314</v>
      </c>
      <c r="U554" s="157">
        <v>18.57197</v>
      </c>
      <c r="V554" s="157">
        <f>ROUND(E554*U554,2)</f>
        <v>29690.33</v>
      </c>
      <c r="W554" s="157"/>
      <c r="X554" s="157" t="s">
        <v>1315</v>
      </c>
      <c r="Y554" s="147"/>
      <c r="Z554" s="147"/>
      <c r="AA554" s="147"/>
      <c r="AB554" s="147"/>
      <c r="AC554" s="147"/>
      <c r="AD554" s="147"/>
      <c r="AE554" s="147"/>
      <c r="AF554" s="147"/>
      <c r="AG554" s="147" t="s">
        <v>1316</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ht="20.75" outlineLevel="1" x14ac:dyDescent="0.25">
      <c r="A555" s="154"/>
      <c r="B555" s="155"/>
      <c r="C555" s="197" t="s">
        <v>1809</v>
      </c>
      <c r="D555" s="198"/>
      <c r="E555" s="199">
        <v>1598.6634899999999</v>
      </c>
      <c r="F555" s="157"/>
      <c r="G555" s="157"/>
      <c r="H555" s="157"/>
      <c r="I555" s="157"/>
      <c r="J555" s="157"/>
      <c r="K555" s="157"/>
      <c r="L555" s="157"/>
      <c r="M555" s="157"/>
      <c r="N555" s="156"/>
      <c r="O555" s="156"/>
      <c r="P555" s="156"/>
      <c r="Q555" s="156"/>
      <c r="R555" s="157"/>
      <c r="S555" s="157"/>
      <c r="T555" s="157"/>
      <c r="U555" s="157"/>
      <c r="V555" s="157"/>
      <c r="W555" s="157"/>
      <c r="X555" s="157"/>
      <c r="Y555" s="147"/>
      <c r="Z555" s="147"/>
      <c r="AA555" s="147"/>
      <c r="AB555" s="147"/>
      <c r="AC555" s="147"/>
      <c r="AD555" s="147"/>
      <c r="AE555" s="147"/>
      <c r="AF555" s="147"/>
      <c r="AG555" s="147" t="s">
        <v>1170</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x14ac:dyDescent="0.25">
      <c r="A556" s="159" t="s">
        <v>240</v>
      </c>
      <c r="B556" s="160" t="s">
        <v>182</v>
      </c>
      <c r="C556" s="181" t="s">
        <v>183</v>
      </c>
      <c r="D556" s="161"/>
      <c r="E556" s="162"/>
      <c r="F556" s="163"/>
      <c r="G556" s="163">
        <f>SUMIF(AG557:AG574,"&lt;&gt;NOR",G557:G574)</f>
        <v>0</v>
      </c>
      <c r="H556" s="163"/>
      <c r="I556" s="163">
        <f>SUM(I557:I574)</f>
        <v>702365.39</v>
      </c>
      <c r="J556" s="163"/>
      <c r="K556" s="163">
        <f>SUM(K557:K574)</f>
        <v>639351.29999999993</v>
      </c>
      <c r="L556" s="163"/>
      <c r="M556" s="163">
        <f>SUM(M557:M574)</f>
        <v>0</v>
      </c>
      <c r="N556" s="162"/>
      <c r="O556" s="162">
        <f>SUM(O557:O574)</f>
        <v>3.0999999999999996</v>
      </c>
      <c r="P556" s="162"/>
      <c r="Q556" s="162">
        <f>SUM(Q557:Q574)</f>
        <v>0</v>
      </c>
      <c r="R556" s="163"/>
      <c r="S556" s="163"/>
      <c r="T556" s="164"/>
      <c r="U556" s="158"/>
      <c r="V556" s="158">
        <f>SUM(V557:V574)</f>
        <v>230.62</v>
      </c>
      <c r="W556" s="158"/>
      <c r="X556" s="158"/>
      <c r="AG556" t="s">
        <v>241</v>
      </c>
    </row>
    <row r="557" spans="1:60" outlineLevel="1" x14ac:dyDescent="0.25">
      <c r="A557" s="173">
        <v>177</v>
      </c>
      <c r="B557" s="174" t="s">
        <v>1810</v>
      </c>
      <c r="C557" s="182" t="s">
        <v>1811</v>
      </c>
      <c r="D557" s="175" t="s">
        <v>502</v>
      </c>
      <c r="E557" s="176">
        <v>1</v>
      </c>
      <c r="F557" s="177"/>
      <c r="G557" s="178">
        <f t="shared" ref="G557:G568" si="7">ROUND(E557*F557,2)</f>
        <v>0</v>
      </c>
      <c r="H557" s="177">
        <v>0</v>
      </c>
      <c r="I557" s="178">
        <f t="shared" ref="I557:I568" si="8">ROUND(E557*H557,2)</f>
        <v>0</v>
      </c>
      <c r="J557" s="177">
        <v>28400</v>
      </c>
      <c r="K557" s="178">
        <f t="shared" ref="K557:K568" si="9">ROUND(E557*J557,2)</f>
        <v>28400</v>
      </c>
      <c r="L557" s="178">
        <v>21</v>
      </c>
      <c r="M557" s="178">
        <f t="shared" ref="M557:M568" si="10">G557*(1+L557/100)</f>
        <v>0</v>
      </c>
      <c r="N557" s="176">
        <v>0</v>
      </c>
      <c r="O557" s="176">
        <f t="shared" ref="O557:O568" si="11">ROUND(E557*N557,2)</f>
        <v>0</v>
      </c>
      <c r="P557" s="176">
        <v>0</v>
      </c>
      <c r="Q557" s="176">
        <f t="shared" ref="Q557:Q568" si="12">ROUND(E557*P557,2)</f>
        <v>0</v>
      </c>
      <c r="R557" s="178"/>
      <c r="S557" s="178" t="s">
        <v>245</v>
      </c>
      <c r="T557" s="179" t="s">
        <v>246</v>
      </c>
      <c r="U557" s="157">
        <v>0</v>
      </c>
      <c r="V557" s="157">
        <f t="shared" ref="V557:V568" si="13">ROUND(E557*U557,2)</f>
        <v>0</v>
      </c>
      <c r="W557" s="157"/>
      <c r="X557" s="157" t="s">
        <v>247</v>
      </c>
      <c r="Y557" s="147"/>
      <c r="Z557" s="147"/>
      <c r="AA557" s="147"/>
      <c r="AB557" s="147"/>
      <c r="AC557" s="147"/>
      <c r="AD557" s="147"/>
      <c r="AE557" s="147"/>
      <c r="AF557" s="147"/>
      <c r="AG557" s="147" t="s">
        <v>1166</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5">
      <c r="A558" s="173">
        <v>178</v>
      </c>
      <c r="B558" s="174" t="s">
        <v>1812</v>
      </c>
      <c r="C558" s="182" t="s">
        <v>1813</v>
      </c>
      <c r="D558" s="175" t="s">
        <v>502</v>
      </c>
      <c r="E558" s="176">
        <v>1</v>
      </c>
      <c r="F558" s="177"/>
      <c r="G558" s="178">
        <f t="shared" si="7"/>
        <v>0</v>
      </c>
      <c r="H558" s="177">
        <v>0</v>
      </c>
      <c r="I558" s="178">
        <f t="shared" si="8"/>
        <v>0</v>
      </c>
      <c r="J558" s="177">
        <v>20930</v>
      </c>
      <c r="K558" s="178">
        <f t="shared" si="9"/>
        <v>20930</v>
      </c>
      <c r="L558" s="178">
        <v>21</v>
      </c>
      <c r="M558" s="178">
        <f t="shared" si="10"/>
        <v>0</v>
      </c>
      <c r="N558" s="176">
        <v>0</v>
      </c>
      <c r="O558" s="176">
        <f t="shared" si="11"/>
        <v>0</v>
      </c>
      <c r="P558" s="176">
        <v>0</v>
      </c>
      <c r="Q558" s="176">
        <f t="shared" si="12"/>
        <v>0</v>
      </c>
      <c r="R558" s="178"/>
      <c r="S558" s="178" t="s">
        <v>245</v>
      </c>
      <c r="T558" s="179" t="s">
        <v>246</v>
      </c>
      <c r="U558" s="157">
        <v>0</v>
      </c>
      <c r="V558" s="157">
        <f t="shared" si="13"/>
        <v>0</v>
      </c>
      <c r="W558" s="157"/>
      <c r="X558" s="157" t="s">
        <v>247</v>
      </c>
      <c r="Y558" s="147"/>
      <c r="Z558" s="147"/>
      <c r="AA558" s="147"/>
      <c r="AB558" s="147"/>
      <c r="AC558" s="147"/>
      <c r="AD558" s="147"/>
      <c r="AE558" s="147"/>
      <c r="AF558" s="147"/>
      <c r="AG558" s="147" t="s">
        <v>1166</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5">
      <c r="A559" s="173">
        <v>179</v>
      </c>
      <c r="B559" s="174" t="s">
        <v>1814</v>
      </c>
      <c r="C559" s="182" t="s">
        <v>1815</v>
      </c>
      <c r="D559" s="175" t="s">
        <v>502</v>
      </c>
      <c r="E559" s="176">
        <v>3</v>
      </c>
      <c r="F559" s="177"/>
      <c r="G559" s="178">
        <f t="shared" si="7"/>
        <v>0</v>
      </c>
      <c r="H559" s="177">
        <v>0</v>
      </c>
      <c r="I559" s="178">
        <f t="shared" si="8"/>
        <v>0</v>
      </c>
      <c r="J559" s="177">
        <v>38500</v>
      </c>
      <c r="K559" s="178">
        <f t="shared" si="9"/>
        <v>115500</v>
      </c>
      <c r="L559" s="178">
        <v>21</v>
      </c>
      <c r="M559" s="178">
        <f t="shared" si="10"/>
        <v>0</v>
      </c>
      <c r="N559" s="176">
        <v>0</v>
      </c>
      <c r="O559" s="176">
        <f t="shared" si="11"/>
        <v>0</v>
      </c>
      <c r="P559" s="176">
        <v>0</v>
      </c>
      <c r="Q559" s="176">
        <f t="shared" si="12"/>
        <v>0</v>
      </c>
      <c r="R559" s="178"/>
      <c r="S559" s="178" t="s">
        <v>245</v>
      </c>
      <c r="T559" s="179" t="s">
        <v>246</v>
      </c>
      <c r="U559" s="157">
        <v>0</v>
      </c>
      <c r="V559" s="157">
        <f t="shared" si="13"/>
        <v>0</v>
      </c>
      <c r="W559" s="157"/>
      <c r="X559" s="157" t="s">
        <v>247</v>
      </c>
      <c r="Y559" s="147"/>
      <c r="Z559" s="147"/>
      <c r="AA559" s="147"/>
      <c r="AB559" s="147"/>
      <c r="AC559" s="147"/>
      <c r="AD559" s="147"/>
      <c r="AE559" s="147"/>
      <c r="AF559" s="147"/>
      <c r="AG559" s="147" t="s">
        <v>1166</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5">
      <c r="A560" s="173">
        <v>180</v>
      </c>
      <c r="B560" s="174" t="s">
        <v>1816</v>
      </c>
      <c r="C560" s="182" t="s">
        <v>1817</v>
      </c>
      <c r="D560" s="175" t="s">
        <v>502</v>
      </c>
      <c r="E560" s="176">
        <v>3</v>
      </c>
      <c r="F560" s="177"/>
      <c r="G560" s="178">
        <f t="shared" si="7"/>
        <v>0</v>
      </c>
      <c r="H560" s="177">
        <v>0</v>
      </c>
      <c r="I560" s="178">
        <f t="shared" si="8"/>
        <v>0</v>
      </c>
      <c r="J560" s="177">
        <v>38500</v>
      </c>
      <c r="K560" s="178">
        <f t="shared" si="9"/>
        <v>115500</v>
      </c>
      <c r="L560" s="178">
        <v>21</v>
      </c>
      <c r="M560" s="178">
        <f t="shared" si="10"/>
        <v>0</v>
      </c>
      <c r="N560" s="176">
        <v>0</v>
      </c>
      <c r="O560" s="176">
        <f t="shared" si="11"/>
        <v>0</v>
      </c>
      <c r="P560" s="176">
        <v>0</v>
      </c>
      <c r="Q560" s="176">
        <f t="shared" si="12"/>
        <v>0</v>
      </c>
      <c r="R560" s="178"/>
      <c r="S560" s="178" t="s">
        <v>245</v>
      </c>
      <c r="T560" s="179" t="s">
        <v>246</v>
      </c>
      <c r="U560" s="157">
        <v>0</v>
      </c>
      <c r="V560" s="157">
        <f t="shared" si="13"/>
        <v>0</v>
      </c>
      <c r="W560" s="157"/>
      <c r="X560" s="157" t="s">
        <v>247</v>
      </c>
      <c r="Y560" s="147"/>
      <c r="Z560" s="147"/>
      <c r="AA560" s="147"/>
      <c r="AB560" s="147"/>
      <c r="AC560" s="147"/>
      <c r="AD560" s="147"/>
      <c r="AE560" s="147"/>
      <c r="AF560" s="147"/>
      <c r="AG560" s="147" t="s">
        <v>1166</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5">
      <c r="A561" s="173">
        <v>181</v>
      </c>
      <c r="B561" s="174" t="s">
        <v>1818</v>
      </c>
      <c r="C561" s="182" t="s">
        <v>1819</v>
      </c>
      <c r="D561" s="175" t="s">
        <v>502</v>
      </c>
      <c r="E561" s="176">
        <v>1</v>
      </c>
      <c r="F561" s="177"/>
      <c r="G561" s="178">
        <f t="shared" si="7"/>
        <v>0</v>
      </c>
      <c r="H561" s="177">
        <v>0</v>
      </c>
      <c r="I561" s="178">
        <f t="shared" si="8"/>
        <v>0</v>
      </c>
      <c r="J561" s="177">
        <v>26800</v>
      </c>
      <c r="K561" s="178">
        <f t="shared" si="9"/>
        <v>26800</v>
      </c>
      <c r="L561" s="178">
        <v>21</v>
      </c>
      <c r="M561" s="178">
        <f t="shared" si="10"/>
        <v>0</v>
      </c>
      <c r="N561" s="176">
        <v>0</v>
      </c>
      <c r="O561" s="176">
        <f t="shared" si="11"/>
        <v>0</v>
      </c>
      <c r="P561" s="176">
        <v>0</v>
      </c>
      <c r="Q561" s="176">
        <f t="shared" si="12"/>
        <v>0</v>
      </c>
      <c r="R561" s="178"/>
      <c r="S561" s="178" t="s">
        <v>245</v>
      </c>
      <c r="T561" s="179" t="s">
        <v>246</v>
      </c>
      <c r="U561" s="157">
        <v>0</v>
      </c>
      <c r="V561" s="157">
        <f t="shared" si="13"/>
        <v>0</v>
      </c>
      <c r="W561" s="157"/>
      <c r="X561" s="157" t="s">
        <v>247</v>
      </c>
      <c r="Y561" s="147"/>
      <c r="Z561" s="147"/>
      <c r="AA561" s="147"/>
      <c r="AB561" s="147"/>
      <c r="AC561" s="147"/>
      <c r="AD561" s="147"/>
      <c r="AE561" s="147"/>
      <c r="AF561" s="147"/>
      <c r="AG561" s="147" t="s">
        <v>1166</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5">
      <c r="A562" s="173">
        <v>182</v>
      </c>
      <c r="B562" s="174" t="s">
        <v>1820</v>
      </c>
      <c r="C562" s="182" t="s">
        <v>1821</v>
      </c>
      <c r="D562" s="175" t="s">
        <v>502</v>
      </c>
      <c r="E562" s="176">
        <v>3</v>
      </c>
      <c r="F562" s="177"/>
      <c r="G562" s="178">
        <f t="shared" si="7"/>
        <v>0</v>
      </c>
      <c r="H562" s="177">
        <v>0</v>
      </c>
      <c r="I562" s="178">
        <f t="shared" si="8"/>
        <v>0</v>
      </c>
      <c r="J562" s="177">
        <v>22400</v>
      </c>
      <c r="K562" s="178">
        <f t="shared" si="9"/>
        <v>67200</v>
      </c>
      <c r="L562" s="178">
        <v>21</v>
      </c>
      <c r="M562" s="178">
        <f t="shared" si="10"/>
        <v>0</v>
      </c>
      <c r="N562" s="176">
        <v>0</v>
      </c>
      <c r="O562" s="176">
        <f t="shared" si="11"/>
        <v>0</v>
      </c>
      <c r="P562" s="176">
        <v>0</v>
      </c>
      <c r="Q562" s="176">
        <f t="shared" si="12"/>
        <v>0</v>
      </c>
      <c r="R562" s="178"/>
      <c r="S562" s="178" t="s">
        <v>245</v>
      </c>
      <c r="T562" s="179" t="s">
        <v>246</v>
      </c>
      <c r="U562" s="157">
        <v>0</v>
      </c>
      <c r="V562" s="157">
        <f t="shared" si="13"/>
        <v>0</v>
      </c>
      <c r="W562" s="157"/>
      <c r="X562" s="157" t="s">
        <v>247</v>
      </c>
      <c r="Y562" s="147"/>
      <c r="Z562" s="147"/>
      <c r="AA562" s="147"/>
      <c r="AB562" s="147"/>
      <c r="AC562" s="147"/>
      <c r="AD562" s="147"/>
      <c r="AE562" s="147"/>
      <c r="AF562" s="147"/>
      <c r="AG562" s="147" t="s">
        <v>1166</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5">
      <c r="A563" s="173">
        <v>183</v>
      </c>
      <c r="B563" s="174" t="s">
        <v>1822</v>
      </c>
      <c r="C563" s="182" t="s">
        <v>1823</v>
      </c>
      <c r="D563" s="175" t="s">
        <v>502</v>
      </c>
      <c r="E563" s="176">
        <v>2</v>
      </c>
      <c r="F563" s="177"/>
      <c r="G563" s="178">
        <f t="shared" si="7"/>
        <v>0</v>
      </c>
      <c r="H563" s="177">
        <v>0</v>
      </c>
      <c r="I563" s="178">
        <f t="shared" si="8"/>
        <v>0</v>
      </c>
      <c r="J563" s="177">
        <v>22400</v>
      </c>
      <c r="K563" s="178">
        <f t="shared" si="9"/>
        <v>44800</v>
      </c>
      <c r="L563" s="178">
        <v>21</v>
      </c>
      <c r="M563" s="178">
        <f t="shared" si="10"/>
        <v>0</v>
      </c>
      <c r="N563" s="176">
        <v>0</v>
      </c>
      <c r="O563" s="176">
        <f t="shared" si="11"/>
        <v>0</v>
      </c>
      <c r="P563" s="176">
        <v>0</v>
      </c>
      <c r="Q563" s="176">
        <f t="shared" si="12"/>
        <v>0</v>
      </c>
      <c r="R563" s="178"/>
      <c r="S563" s="178" t="s">
        <v>245</v>
      </c>
      <c r="T563" s="179" t="s">
        <v>246</v>
      </c>
      <c r="U563" s="157">
        <v>0</v>
      </c>
      <c r="V563" s="157">
        <f t="shared" si="13"/>
        <v>0</v>
      </c>
      <c r="W563" s="157"/>
      <c r="X563" s="157" t="s">
        <v>247</v>
      </c>
      <c r="Y563" s="147"/>
      <c r="Z563" s="147"/>
      <c r="AA563" s="147"/>
      <c r="AB563" s="147"/>
      <c r="AC563" s="147"/>
      <c r="AD563" s="147"/>
      <c r="AE563" s="147"/>
      <c r="AF563" s="147"/>
      <c r="AG563" s="147" t="s">
        <v>1166</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5">
      <c r="A564" s="173">
        <v>184</v>
      </c>
      <c r="B564" s="174" t="s">
        <v>1824</v>
      </c>
      <c r="C564" s="182" t="s">
        <v>1825</v>
      </c>
      <c r="D564" s="175" t="s">
        <v>502</v>
      </c>
      <c r="E564" s="176">
        <v>2</v>
      </c>
      <c r="F564" s="177"/>
      <c r="G564" s="178">
        <f t="shared" si="7"/>
        <v>0</v>
      </c>
      <c r="H564" s="177">
        <v>0</v>
      </c>
      <c r="I564" s="178">
        <f t="shared" si="8"/>
        <v>0</v>
      </c>
      <c r="J564" s="177">
        <v>22400</v>
      </c>
      <c r="K564" s="178">
        <f t="shared" si="9"/>
        <v>44800</v>
      </c>
      <c r="L564" s="178">
        <v>21</v>
      </c>
      <c r="M564" s="178">
        <f t="shared" si="10"/>
        <v>0</v>
      </c>
      <c r="N564" s="176">
        <v>0</v>
      </c>
      <c r="O564" s="176">
        <f t="shared" si="11"/>
        <v>0</v>
      </c>
      <c r="P564" s="176">
        <v>0</v>
      </c>
      <c r="Q564" s="176">
        <f t="shared" si="12"/>
        <v>0</v>
      </c>
      <c r="R564" s="178"/>
      <c r="S564" s="178" t="s">
        <v>245</v>
      </c>
      <c r="T564" s="179" t="s">
        <v>246</v>
      </c>
      <c r="U564" s="157">
        <v>0</v>
      </c>
      <c r="V564" s="157">
        <f t="shared" si="13"/>
        <v>0</v>
      </c>
      <c r="W564" s="157"/>
      <c r="X564" s="157" t="s">
        <v>247</v>
      </c>
      <c r="Y564" s="147"/>
      <c r="Z564" s="147"/>
      <c r="AA564" s="147"/>
      <c r="AB564" s="147"/>
      <c r="AC564" s="147"/>
      <c r="AD564" s="147"/>
      <c r="AE564" s="147"/>
      <c r="AF564" s="147"/>
      <c r="AG564" s="147" t="s">
        <v>1166</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5">
      <c r="A565" s="173">
        <v>185</v>
      </c>
      <c r="B565" s="174" t="s">
        <v>1826</v>
      </c>
      <c r="C565" s="182" t="s">
        <v>1827</v>
      </c>
      <c r="D565" s="175" t="s">
        <v>502</v>
      </c>
      <c r="E565" s="176">
        <v>1</v>
      </c>
      <c r="F565" s="177"/>
      <c r="G565" s="178">
        <f t="shared" si="7"/>
        <v>0</v>
      </c>
      <c r="H565" s="177">
        <v>0</v>
      </c>
      <c r="I565" s="178">
        <f t="shared" si="8"/>
        <v>0</v>
      </c>
      <c r="J565" s="177">
        <v>62740</v>
      </c>
      <c r="K565" s="178">
        <f t="shared" si="9"/>
        <v>62740</v>
      </c>
      <c r="L565" s="178">
        <v>21</v>
      </c>
      <c r="M565" s="178">
        <f t="shared" si="10"/>
        <v>0</v>
      </c>
      <c r="N565" s="176">
        <v>0</v>
      </c>
      <c r="O565" s="176">
        <f t="shared" si="11"/>
        <v>0</v>
      </c>
      <c r="P565" s="176">
        <v>0</v>
      </c>
      <c r="Q565" s="176">
        <f t="shared" si="12"/>
        <v>0</v>
      </c>
      <c r="R565" s="178"/>
      <c r="S565" s="178" t="s">
        <v>245</v>
      </c>
      <c r="T565" s="179" t="s">
        <v>246</v>
      </c>
      <c r="U565" s="157">
        <v>0</v>
      </c>
      <c r="V565" s="157">
        <f t="shared" si="13"/>
        <v>0</v>
      </c>
      <c r="W565" s="157"/>
      <c r="X565" s="157" t="s">
        <v>247</v>
      </c>
      <c r="Y565" s="147"/>
      <c r="Z565" s="147"/>
      <c r="AA565" s="147"/>
      <c r="AB565" s="147"/>
      <c r="AC565" s="147"/>
      <c r="AD565" s="147"/>
      <c r="AE565" s="147"/>
      <c r="AF565" s="147"/>
      <c r="AG565" s="147" t="s">
        <v>1166</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5">
      <c r="A566" s="173">
        <v>186</v>
      </c>
      <c r="B566" s="174" t="s">
        <v>1828</v>
      </c>
      <c r="C566" s="182" t="s">
        <v>1829</v>
      </c>
      <c r="D566" s="175" t="s">
        <v>502</v>
      </c>
      <c r="E566" s="176">
        <v>1</v>
      </c>
      <c r="F566" s="177"/>
      <c r="G566" s="178">
        <f t="shared" si="7"/>
        <v>0</v>
      </c>
      <c r="H566" s="177">
        <v>0</v>
      </c>
      <c r="I566" s="178">
        <f t="shared" si="8"/>
        <v>0</v>
      </c>
      <c r="J566" s="177">
        <v>21600</v>
      </c>
      <c r="K566" s="178">
        <f t="shared" si="9"/>
        <v>21600</v>
      </c>
      <c r="L566" s="178">
        <v>21</v>
      </c>
      <c r="M566" s="178">
        <f t="shared" si="10"/>
        <v>0</v>
      </c>
      <c r="N566" s="176">
        <v>0</v>
      </c>
      <c r="O566" s="176">
        <f t="shared" si="11"/>
        <v>0</v>
      </c>
      <c r="P566" s="176">
        <v>0</v>
      </c>
      <c r="Q566" s="176">
        <f t="shared" si="12"/>
        <v>0</v>
      </c>
      <c r="R566" s="178"/>
      <c r="S566" s="178" t="s">
        <v>245</v>
      </c>
      <c r="T566" s="179" t="s">
        <v>246</v>
      </c>
      <c r="U566" s="157">
        <v>0</v>
      </c>
      <c r="V566" s="157">
        <f t="shared" si="13"/>
        <v>0</v>
      </c>
      <c r="W566" s="157"/>
      <c r="X566" s="157" t="s">
        <v>247</v>
      </c>
      <c r="Y566" s="147"/>
      <c r="Z566" s="147"/>
      <c r="AA566" s="147"/>
      <c r="AB566" s="147"/>
      <c r="AC566" s="147"/>
      <c r="AD566" s="147"/>
      <c r="AE566" s="147"/>
      <c r="AF566" s="147"/>
      <c r="AG566" s="147" t="s">
        <v>1166</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5">
      <c r="A567" s="173">
        <v>187</v>
      </c>
      <c r="B567" s="174" t="s">
        <v>1830</v>
      </c>
      <c r="C567" s="182" t="s">
        <v>1831</v>
      </c>
      <c r="D567" s="175" t="s">
        <v>502</v>
      </c>
      <c r="E567" s="176">
        <v>1</v>
      </c>
      <c r="F567" s="177"/>
      <c r="G567" s="178">
        <f t="shared" si="7"/>
        <v>0</v>
      </c>
      <c r="H567" s="177">
        <v>0</v>
      </c>
      <c r="I567" s="178">
        <f t="shared" si="8"/>
        <v>0</v>
      </c>
      <c r="J567" s="177">
        <v>21600</v>
      </c>
      <c r="K567" s="178">
        <f t="shared" si="9"/>
        <v>21600</v>
      </c>
      <c r="L567" s="178">
        <v>21</v>
      </c>
      <c r="M567" s="178">
        <f t="shared" si="10"/>
        <v>0</v>
      </c>
      <c r="N567" s="176">
        <v>0</v>
      </c>
      <c r="O567" s="176">
        <f t="shared" si="11"/>
        <v>0</v>
      </c>
      <c r="P567" s="176">
        <v>0</v>
      </c>
      <c r="Q567" s="176">
        <f t="shared" si="12"/>
        <v>0</v>
      </c>
      <c r="R567" s="178"/>
      <c r="S567" s="178" t="s">
        <v>245</v>
      </c>
      <c r="T567" s="179" t="s">
        <v>246</v>
      </c>
      <c r="U567" s="157">
        <v>0</v>
      </c>
      <c r="V567" s="157">
        <f t="shared" si="13"/>
        <v>0</v>
      </c>
      <c r="W567" s="157"/>
      <c r="X567" s="157" t="s">
        <v>247</v>
      </c>
      <c r="Y567" s="147"/>
      <c r="Z567" s="147"/>
      <c r="AA567" s="147"/>
      <c r="AB567" s="147"/>
      <c r="AC567" s="147"/>
      <c r="AD567" s="147"/>
      <c r="AE567" s="147"/>
      <c r="AF567" s="147"/>
      <c r="AG567" s="147" t="s">
        <v>1166</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ht="20.75" outlineLevel="1" x14ac:dyDescent="0.25">
      <c r="A568" s="166">
        <v>188</v>
      </c>
      <c r="B568" s="167" t="s">
        <v>1832</v>
      </c>
      <c r="C568" s="257" t="s">
        <v>2050</v>
      </c>
      <c r="D568" s="168" t="s">
        <v>581</v>
      </c>
      <c r="E568" s="169">
        <v>105.679</v>
      </c>
      <c r="F568" s="170"/>
      <c r="G568" s="171">
        <f t="shared" si="7"/>
        <v>0</v>
      </c>
      <c r="H568" s="170">
        <v>107.37</v>
      </c>
      <c r="I568" s="171">
        <f t="shared" si="8"/>
        <v>11346.75</v>
      </c>
      <c r="J568" s="170">
        <v>317.92</v>
      </c>
      <c r="K568" s="171">
        <f t="shared" si="9"/>
        <v>33597.47</v>
      </c>
      <c r="L568" s="171">
        <v>21</v>
      </c>
      <c r="M568" s="171">
        <f t="shared" si="10"/>
        <v>0</v>
      </c>
      <c r="N568" s="169">
        <v>4.8599999999999997E-3</v>
      </c>
      <c r="O568" s="169">
        <f t="shared" si="11"/>
        <v>0.51</v>
      </c>
      <c r="P568" s="169">
        <v>0</v>
      </c>
      <c r="Q568" s="169">
        <f t="shared" si="12"/>
        <v>0</v>
      </c>
      <c r="R568" s="171" t="s">
        <v>1741</v>
      </c>
      <c r="S568" s="171" t="s">
        <v>1165</v>
      </c>
      <c r="T568" s="172" t="s">
        <v>1314</v>
      </c>
      <c r="U568" s="157">
        <v>0.89090999999999998</v>
      </c>
      <c r="V568" s="157">
        <f t="shared" si="13"/>
        <v>94.15</v>
      </c>
      <c r="W568" s="157"/>
      <c r="X568" s="157" t="s">
        <v>1315</v>
      </c>
      <c r="Y568" s="147"/>
      <c r="Z568" s="147"/>
      <c r="AA568" s="147"/>
      <c r="AB568" s="147"/>
      <c r="AC568" s="147"/>
      <c r="AD568" s="147"/>
      <c r="AE568" s="147"/>
      <c r="AF568" s="147"/>
      <c r="AG568" s="147" t="s">
        <v>1316</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ht="31.1" outlineLevel="1" x14ac:dyDescent="0.25">
      <c r="A569" s="154"/>
      <c r="B569" s="155"/>
      <c r="C569" s="197" t="s">
        <v>1833</v>
      </c>
      <c r="D569" s="198"/>
      <c r="E569" s="199">
        <v>105.679</v>
      </c>
      <c r="F569" s="157"/>
      <c r="G569" s="157"/>
      <c r="H569" s="157"/>
      <c r="I569" s="157"/>
      <c r="J569" s="157"/>
      <c r="K569" s="157"/>
      <c r="L569" s="157"/>
      <c r="M569" s="157"/>
      <c r="N569" s="156"/>
      <c r="O569" s="156"/>
      <c r="P569" s="156"/>
      <c r="Q569" s="156"/>
      <c r="R569" s="157"/>
      <c r="S569" s="157"/>
      <c r="T569" s="157"/>
      <c r="U569" s="157"/>
      <c r="V569" s="157"/>
      <c r="W569" s="157"/>
      <c r="X569" s="157"/>
      <c r="Y569" s="147"/>
      <c r="Z569" s="147"/>
      <c r="AA569" s="147"/>
      <c r="AB569" s="147"/>
      <c r="AC569" s="147"/>
      <c r="AD569" s="147"/>
      <c r="AE569" s="147"/>
      <c r="AF569" s="147"/>
      <c r="AG569" s="147" t="s">
        <v>1170</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5">
      <c r="A570" s="166">
        <v>189</v>
      </c>
      <c r="B570" s="167" t="s">
        <v>1834</v>
      </c>
      <c r="C570" s="257" t="s">
        <v>2047</v>
      </c>
      <c r="D570" s="258" t="s">
        <v>581</v>
      </c>
      <c r="E570" s="259">
        <f>E572</f>
        <v>127.2702</v>
      </c>
      <c r="F570" s="271"/>
      <c r="G570" s="171">
        <f>ROUND(E570*F570,2)</f>
        <v>0</v>
      </c>
      <c r="H570" s="271">
        <v>5429.54</v>
      </c>
      <c r="I570" s="171">
        <f>ROUND(E570*H570,2)</f>
        <v>691018.64</v>
      </c>
      <c r="J570" s="271">
        <v>281.95</v>
      </c>
      <c r="K570" s="171">
        <f>ROUND(E570*J570,2)</f>
        <v>35883.83</v>
      </c>
      <c r="L570" s="171">
        <v>21</v>
      </c>
      <c r="M570" s="171">
        <f>G570*(1+L570/100)</f>
        <v>0</v>
      </c>
      <c r="N570" s="169">
        <v>2.0369999999999999E-2</v>
      </c>
      <c r="O570" s="169">
        <f>ROUND(E570*N570,2)</f>
        <v>2.59</v>
      </c>
      <c r="P570" s="169">
        <v>0</v>
      </c>
      <c r="Q570" s="169">
        <f>ROUND(E570*P570,2)</f>
        <v>0</v>
      </c>
      <c r="R570" s="171" t="s">
        <v>1741</v>
      </c>
      <c r="S570" s="171" t="s">
        <v>1165</v>
      </c>
      <c r="T570" s="172" t="s">
        <v>1314</v>
      </c>
      <c r="U570" s="157">
        <v>1.0722700000000001</v>
      </c>
      <c r="V570" s="157">
        <f>ROUND(E570*U570,2)</f>
        <v>136.47</v>
      </c>
      <c r="W570" s="157"/>
      <c r="X570" s="157" t="s">
        <v>1315</v>
      </c>
      <c r="Y570" s="147"/>
      <c r="Z570" s="147"/>
      <c r="AA570" s="147"/>
      <c r="AB570" s="147"/>
      <c r="AC570" s="147"/>
      <c r="AD570" s="147"/>
      <c r="AE570" s="147"/>
      <c r="AF570" s="147"/>
      <c r="AG570" s="147" t="s">
        <v>1316</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5">
      <c r="A571" s="154"/>
      <c r="B571" s="155"/>
      <c r="C571" s="337" t="s">
        <v>1835</v>
      </c>
      <c r="D571" s="339"/>
      <c r="E571" s="339"/>
      <c r="F571" s="339"/>
      <c r="G571" s="339"/>
      <c r="H571" s="157"/>
      <c r="I571" s="157"/>
      <c r="J571" s="157"/>
      <c r="K571" s="157"/>
      <c r="L571" s="157"/>
      <c r="M571" s="157"/>
      <c r="N571" s="156"/>
      <c r="O571" s="156"/>
      <c r="P571" s="156"/>
      <c r="Q571" s="156"/>
      <c r="R571" s="157"/>
      <c r="S571" s="157"/>
      <c r="T571" s="157"/>
      <c r="U571" s="157"/>
      <c r="V571" s="157"/>
      <c r="W571" s="157"/>
      <c r="X571" s="157"/>
      <c r="Y571" s="147"/>
      <c r="Z571" s="147"/>
      <c r="AA571" s="147"/>
      <c r="AB571" s="147"/>
      <c r="AC571" s="147"/>
      <c r="AD571" s="147"/>
      <c r="AE571" s="147"/>
      <c r="AF571" s="147"/>
      <c r="AG571" s="147" t="s">
        <v>1168</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ht="20.75" outlineLevel="1" x14ac:dyDescent="0.25">
      <c r="A572" s="154"/>
      <c r="B572" s="155"/>
      <c r="C572" s="197" t="s">
        <v>2046</v>
      </c>
      <c r="D572" s="198"/>
      <c r="E572" s="199">
        <f>1.2*2*6+3.55*2*7+3.55*2*5+1*1.2*6+1.2*1.2*4+2.4*2.35*1+0.6*1.2*2+3.14*0.9*0.9*3</f>
        <v>127.2702</v>
      </c>
      <c r="F572" s="157"/>
      <c r="G572" s="157"/>
      <c r="H572" s="157"/>
      <c r="I572" s="157"/>
      <c r="J572" s="157"/>
      <c r="K572" s="157"/>
      <c r="L572" s="157"/>
      <c r="M572" s="157"/>
      <c r="N572" s="156"/>
      <c r="O572" s="156"/>
      <c r="P572" s="156"/>
      <c r="Q572" s="156"/>
      <c r="R572" s="157"/>
      <c r="S572" s="157"/>
      <c r="T572" s="157"/>
      <c r="U572" s="157"/>
      <c r="V572" s="157"/>
      <c r="W572" s="157"/>
      <c r="X572" s="157"/>
      <c r="Y572" s="147"/>
      <c r="Z572" s="147"/>
      <c r="AA572" s="147"/>
      <c r="AB572" s="147"/>
      <c r="AC572" s="147"/>
      <c r="AD572" s="147"/>
      <c r="AE572" s="147"/>
      <c r="AF572" s="147"/>
      <c r="AG572" s="147" t="s">
        <v>1170</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5">
      <c r="A573" s="166">
        <v>190</v>
      </c>
      <c r="B573" s="167" t="s">
        <v>1836</v>
      </c>
      <c r="C573" s="183" t="s">
        <v>1837</v>
      </c>
      <c r="D573" s="168" t="s">
        <v>0</v>
      </c>
      <c r="E573" s="170"/>
      <c r="F573" s="170"/>
      <c r="G573" s="171">
        <f>ROUND(E573*F573,2)</f>
        <v>0</v>
      </c>
      <c r="H573" s="170">
        <v>0</v>
      </c>
      <c r="I573" s="171">
        <f>ROUND(E573*H573,2)</f>
        <v>0</v>
      </c>
      <c r="J573" s="170">
        <v>1.6</v>
      </c>
      <c r="K573" s="171">
        <f>ROUND(E573*J573,2)</f>
        <v>0</v>
      </c>
      <c r="L573" s="171">
        <v>21</v>
      </c>
      <c r="M573" s="171">
        <f>G573*(1+L573/100)</f>
        <v>0</v>
      </c>
      <c r="N573" s="169">
        <v>0</v>
      </c>
      <c r="O573" s="169">
        <f>ROUND(E573*N573,2)</f>
        <v>0</v>
      </c>
      <c r="P573" s="169">
        <v>0</v>
      </c>
      <c r="Q573" s="169">
        <f>ROUND(E573*P573,2)</f>
        <v>0</v>
      </c>
      <c r="R573" s="171" t="s">
        <v>1838</v>
      </c>
      <c r="S573" s="171" t="s">
        <v>1165</v>
      </c>
      <c r="T573" s="172" t="s">
        <v>1165</v>
      </c>
      <c r="U573" s="157">
        <v>0</v>
      </c>
      <c r="V573" s="157">
        <f>ROUND(E573*U573,2)</f>
        <v>0</v>
      </c>
      <c r="W573" s="157"/>
      <c r="X573" s="157" t="s">
        <v>1631</v>
      </c>
      <c r="Y573" s="147"/>
      <c r="Z573" s="147"/>
      <c r="AA573" s="147"/>
      <c r="AB573" s="147"/>
      <c r="AC573" s="147"/>
      <c r="AD573" s="147"/>
      <c r="AE573" s="147"/>
      <c r="AF573" s="147"/>
      <c r="AG573" s="147" t="s">
        <v>1632</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5">
      <c r="A574" s="154"/>
      <c r="B574" s="155"/>
      <c r="C574" s="337" t="s">
        <v>1654</v>
      </c>
      <c r="D574" s="339"/>
      <c r="E574" s="339"/>
      <c r="F574" s="339"/>
      <c r="G574" s="339"/>
      <c r="H574" s="157"/>
      <c r="I574" s="157"/>
      <c r="J574" s="157"/>
      <c r="K574" s="157"/>
      <c r="L574" s="157"/>
      <c r="M574" s="157"/>
      <c r="N574" s="156"/>
      <c r="O574" s="156"/>
      <c r="P574" s="156"/>
      <c r="Q574" s="156"/>
      <c r="R574" s="157"/>
      <c r="S574" s="157"/>
      <c r="T574" s="157"/>
      <c r="U574" s="157"/>
      <c r="V574" s="157"/>
      <c r="W574" s="157"/>
      <c r="X574" s="157"/>
      <c r="Y574" s="147"/>
      <c r="Z574" s="147"/>
      <c r="AA574" s="147"/>
      <c r="AB574" s="147"/>
      <c r="AC574" s="147"/>
      <c r="AD574" s="147"/>
      <c r="AE574" s="147"/>
      <c r="AF574" s="147"/>
      <c r="AG574" s="147" t="s">
        <v>1168</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x14ac:dyDescent="0.25">
      <c r="A575" s="159" t="s">
        <v>240</v>
      </c>
      <c r="B575" s="160" t="s">
        <v>184</v>
      </c>
      <c r="C575" s="181" t="s">
        <v>185</v>
      </c>
      <c r="D575" s="161"/>
      <c r="E575" s="162"/>
      <c r="F575" s="163"/>
      <c r="G575" s="163">
        <f>SUMIF(AG576:AG581,"&lt;&gt;NOR",G576:G581)</f>
        <v>0</v>
      </c>
      <c r="H575" s="163"/>
      <c r="I575" s="163">
        <f>SUM(I576:I581)</f>
        <v>3027.78</v>
      </c>
      <c r="J575" s="163"/>
      <c r="K575" s="163">
        <f>SUM(K576:K581)</f>
        <v>124126.38</v>
      </c>
      <c r="L575" s="163"/>
      <c r="M575" s="163">
        <f>SUM(M576:M581)</f>
        <v>0</v>
      </c>
      <c r="N575" s="162"/>
      <c r="O575" s="162">
        <f>SUM(O576:O581)</f>
        <v>0.01</v>
      </c>
      <c r="P575" s="162"/>
      <c r="Q575" s="162">
        <f>SUM(Q576:Q581)</f>
        <v>0</v>
      </c>
      <c r="R575" s="163"/>
      <c r="S575" s="163"/>
      <c r="T575" s="164"/>
      <c r="U575" s="158"/>
      <c r="V575" s="158">
        <f>SUM(V576:V581)</f>
        <v>102.5</v>
      </c>
      <c r="W575" s="158"/>
      <c r="X575" s="158"/>
      <c r="AG575" t="s">
        <v>241</v>
      </c>
    </row>
    <row r="576" spans="1:60" outlineLevel="1" x14ac:dyDescent="0.25">
      <c r="A576" s="173">
        <v>191</v>
      </c>
      <c r="B576" s="174" t="s">
        <v>1839</v>
      </c>
      <c r="C576" s="182" t="s">
        <v>1840</v>
      </c>
      <c r="D576" s="175" t="s">
        <v>337</v>
      </c>
      <c r="E576" s="176">
        <v>12.6</v>
      </c>
      <c r="F576" s="177"/>
      <c r="G576" s="178">
        <f>ROUND(E576*F576,2)</f>
        <v>0</v>
      </c>
      <c r="H576" s="177">
        <v>0</v>
      </c>
      <c r="I576" s="178">
        <f>ROUND(E576*H576,2)</f>
        <v>0</v>
      </c>
      <c r="J576" s="177">
        <v>6300</v>
      </c>
      <c r="K576" s="178">
        <f>ROUND(E576*J576,2)</f>
        <v>79380</v>
      </c>
      <c r="L576" s="178">
        <v>21</v>
      </c>
      <c r="M576" s="178">
        <f>G576*(1+L576/100)</f>
        <v>0</v>
      </c>
      <c r="N576" s="176">
        <v>0</v>
      </c>
      <c r="O576" s="176">
        <f>ROUND(E576*N576,2)</f>
        <v>0</v>
      </c>
      <c r="P576" s="176">
        <v>0</v>
      </c>
      <c r="Q576" s="176">
        <f>ROUND(E576*P576,2)</f>
        <v>0</v>
      </c>
      <c r="R576" s="178"/>
      <c r="S576" s="178" t="s">
        <v>245</v>
      </c>
      <c r="T576" s="179" t="s">
        <v>246</v>
      </c>
      <c r="U576" s="157">
        <v>0</v>
      </c>
      <c r="V576" s="157">
        <f>ROUND(E576*U576,2)</f>
        <v>0</v>
      </c>
      <c r="W576" s="157"/>
      <c r="X576" s="157" t="s">
        <v>247</v>
      </c>
      <c r="Y576" s="147"/>
      <c r="Z576" s="147"/>
      <c r="AA576" s="147"/>
      <c r="AB576" s="147"/>
      <c r="AC576" s="147"/>
      <c r="AD576" s="147"/>
      <c r="AE576" s="147"/>
      <c r="AF576" s="147"/>
      <c r="AG576" s="147" t="s">
        <v>1166</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ht="20.75" outlineLevel="1" x14ac:dyDescent="0.25">
      <c r="A577" s="166">
        <v>192</v>
      </c>
      <c r="B577" s="167" t="s">
        <v>1841</v>
      </c>
      <c r="C577" s="183" t="s">
        <v>1842</v>
      </c>
      <c r="D577" s="168" t="s">
        <v>581</v>
      </c>
      <c r="E577" s="169">
        <v>78.216999999999999</v>
      </c>
      <c r="F577" s="170"/>
      <c r="G577" s="171">
        <f>ROUND(E577*F577,2)</f>
        <v>0</v>
      </c>
      <c r="H577" s="170">
        <v>38.71</v>
      </c>
      <c r="I577" s="171">
        <f>ROUND(E577*H577,2)</f>
        <v>3027.78</v>
      </c>
      <c r="J577" s="170">
        <v>572.08000000000004</v>
      </c>
      <c r="K577" s="171">
        <f>ROUND(E577*J577,2)</f>
        <v>44746.38</v>
      </c>
      <c r="L577" s="171">
        <v>21</v>
      </c>
      <c r="M577" s="171">
        <f>G577*(1+L577/100)</f>
        <v>0</v>
      </c>
      <c r="N577" s="169">
        <v>1.7000000000000001E-4</v>
      </c>
      <c r="O577" s="169">
        <f>ROUND(E577*N577,2)</f>
        <v>0.01</v>
      </c>
      <c r="P577" s="169">
        <v>0</v>
      </c>
      <c r="Q577" s="169">
        <f>ROUND(E577*P577,2)</f>
        <v>0</v>
      </c>
      <c r="R577" s="171"/>
      <c r="S577" s="171" t="s">
        <v>245</v>
      </c>
      <c r="T577" s="172" t="s">
        <v>1314</v>
      </c>
      <c r="U577" s="157">
        <v>1.3105199999999999</v>
      </c>
      <c r="V577" s="157">
        <f>ROUND(E577*U577,2)</f>
        <v>102.5</v>
      </c>
      <c r="W577" s="157"/>
      <c r="X577" s="157" t="s">
        <v>1315</v>
      </c>
      <c r="Y577" s="147"/>
      <c r="Z577" s="147"/>
      <c r="AA577" s="147"/>
      <c r="AB577" s="147"/>
      <c r="AC577" s="147"/>
      <c r="AD577" s="147"/>
      <c r="AE577" s="147"/>
      <c r="AF577" s="147"/>
      <c r="AG577" s="147" t="s">
        <v>1316</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5">
      <c r="A578" s="154"/>
      <c r="B578" s="155"/>
      <c r="C578" s="197" t="s">
        <v>1441</v>
      </c>
      <c r="D578" s="198"/>
      <c r="E578" s="199">
        <v>71.966999999999999</v>
      </c>
      <c r="F578" s="157"/>
      <c r="G578" s="157"/>
      <c r="H578" s="157"/>
      <c r="I578" s="157"/>
      <c r="J578" s="157"/>
      <c r="K578" s="157"/>
      <c r="L578" s="157"/>
      <c r="M578" s="157"/>
      <c r="N578" s="156"/>
      <c r="O578" s="156"/>
      <c r="P578" s="156"/>
      <c r="Q578" s="156"/>
      <c r="R578" s="157"/>
      <c r="S578" s="157"/>
      <c r="T578" s="157"/>
      <c r="U578" s="157"/>
      <c r="V578" s="157"/>
      <c r="W578" s="157"/>
      <c r="X578" s="157"/>
      <c r="Y578" s="147"/>
      <c r="Z578" s="147"/>
      <c r="AA578" s="147"/>
      <c r="AB578" s="147"/>
      <c r="AC578" s="147"/>
      <c r="AD578" s="147"/>
      <c r="AE578" s="147"/>
      <c r="AF578" s="147"/>
      <c r="AG578" s="147" t="s">
        <v>1170</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5">
      <c r="A579" s="154"/>
      <c r="B579" s="155"/>
      <c r="C579" s="197" t="s">
        <v>1442</v>
      </c>
      <c r="D579" s="198"/>
      <c r="E579" s="199">
        <v>6.25</v>
      </c>
      <c r="F579" s="157"/>
      <c r="G579" s="157"/>
      <c r="H579" s="157"/>
      <c r="I579" s="157"/>
      <c r="J579" s="157"/>
      <c r="K579" s="157"/>
      <c r="L579" s="157"/>
      <c r="M579" s="157"/>
      <c r="N579" s="156"/>
      <c r="O579" s="156"/>
      <c r="P579" s="156"/>
      <c r="Q579" s="156"/>
      <c r="R579" s="157"/>
      <c r="S579" s="157"/>
      <c r="T579" s="157"/>
      <c r="U579" s="157"/>
      <c r="V579" s="157"/>
      <c r="W579" s="157"/>
      <c r="X579" s="157"/>
      <c r="Y579" s="147"/>
      <c r="Z579" s="147"/>
      <c r="AA579" s="147"/>
      <c r="AB579" s="147"/>
      <c r="AC579" s="147"/>
      <c r="AD579" s="147"/>
      <c r="AE579" s="147"/>
      <c r="AF579" s="147"/>
      <c r="AG579" s="147" t="s">
        <v>1170</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5">
      <c r="A580" s="166">
        <v>193</v>
      </c>
      <c r="B580" s="167" t="s">
        <v>1843</v>
      </c>
      <c r="C580" s="183" t="s">
        <v>1844</v>
      </c>
      <c r="D580" s="168" t="s">
        <v>0</v>
      </c>
      <c r="E580" s="170"/>
      <c r="F580" s="170"/>
      <c r="G580" s="171">
        <f>ROUND(E580*F580,2)</f>
        <v>0</v>
      </c>
      <c r="H580" s="170">
        <v>0</v>
      </c>
      <c r="I580" s="171">
        <f>ROUND(E580*H580,2)</f>
        <v>0</v>
      </c>
      <c r="J580" s="170">
        <v>2.15</v>
      </c>
      <c r="K580" s="171">
        <f>ROUND(E580*J580,2)</f>
        <v>0</v>
      </c>
      <c r="L580" s="171">
        <v>21</v>
      </c>
      <c r="M580" s="171">
        <f>G580*(1+L580/100)</f>
        <v>0</v>
      </c>
      <c r="N580" s="169">
        <v>0</v>
      </c>
      <c r="O580" s="169">
        <f>ROUND(E580*N580,2)</f>
        <v>0</v>
      </c>
      <c r="P580" s="169">
        <v>0</v>
      </c>
      <c r="Q580" s="169">
        <f>ROUND(E580*P580,2)</f>
        <v>0</v>
      </c>
      <c r="R580" s="171" t="s">
        <v>1845</v>
      </c>
      <c r="S580" s="171" t="s">
        <v>1165</v>
      </c>
      <c r="T580" s="172" t="s">
        <v>1165</v>
      </c>
      <c r="U580" s="157">
        <v>0</v>
      </c>
      <c r="V580" s="157">
        <f>ROUND(E580*U580,2)</f>
        <v>0</v>
      </c>
      <c r="W580" s="157"/>
      <c r="X580" s="157" t="s">
        <v>1631</v>
      </c>
      <c r="Y580" s="147"/>
      <c r="Z580" s="147"/>
      <c r="AA580" s="147"/>
      <c r="AB580" s="147"/>
      <c r="AC580" s="147"/>
      <c r="AD580" s="147"/>
      <c r="AE580" s="147"/>
      <c r="AF580" s="147"/>
      <c r="AG580" s="147" t="s">
        <v>1632</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5">
      <c r="A581" s="154"/>
      <c r="B581" s="155"/>
      <c r="C581" s="337" t="s">
        <v>1654</v>
      </c>
      <c r="D581" s="339"/>
      <c r="E581" s="339"/>
      <c r="F581" s="339"/>
      <c r="G581" s="339"/>
      <c r="H581" s="157"/>
      <c r="I581" s="157"/>
      <c r="J581" s="157"/>
      <c r="K581" s="157"/>
      <c r="L581" s="157"/>
      <c r="M581" s="157"/>
      <c r="N581" s="156"/>
      <c r="O581" s="156"/>
      <c r="P581" s="156"/>
      <c r="Q581" s="156"/>
      <c r="R581" s="157"/>
      <c r="S581" s="157"/>
      <c r="T581" s="157"/>
      <c r="U581" s="157"/>
      <c r="V581" s="157"/>
      <c r="W581" s="157"/>
      <c r="X581" s="157"/>
      <c r="Y581" s="147"/>
      <c r="Z581" s="147"/>
      <c r="AA581" s="147"/>
      <c r="AB581" s="147"/>
      <c r="AC581" s="147"/>
      <c r="AD581" s="147"/>
      <c r="AE581" s="147"/>
      <c r="AF581" s="147"/>
      <c r="AG581" s="147" t="s">
        <v>1168</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x14ac:dyDescent="0.25">
      <c r="A582" s="159" t="s">
        <v>240</v>
      </c>
      <c r="B582" s="160" t="s">
        <v>186</v>
      </c>
      <c r="C582" s="181" t="s">
        <v>187</v>
      </c>
      <c r="D582" s="161"/>
      <c r="E582" s="162"/>
      <c r="F582" s="163"/>
      <c r="G582" s="163">
        <f>SUMIF(AG583:AG608,"&lt;&gt;NOR",G583:G608)</f>
        <v>0</v>
      </c>
      <c r="H582" s="163"/>
      <c r="I582" s="163">
        <f>SUM(I583:I608)</f>
        <v>177871.84999999998</v>
      </c>
      <c r="J582" s="163"/>
      <c r="K582" s="163">
        <f>SUM(K583:K608)</f>
        <v>139197.08000000002</v>
      </c>
      <c r="L582" s="163"/>
      <c r="M582" s="163">
        <f>SUM(M583:M608)</f>
        <v>0</v>
      </c>
      <c r="N582" s="162"/>
      <c r="O582" s="162">
        <f>SUM(O583:O608)</f>
        <v>4.54</v>
      </c>
      <c r="P582" s="162"/>
      <c r="Q582" s="162">
        <f>SUM(Q583:Q608)</f>
        <v>0</v>
      </c>
      <c r="R582" s="163"/>
      <c r="S582" s="163"/>
      <c r="T582" s="164"/>
      <c r="U582" s="158"/>
      <c r="V582" s="158">
        <f>SUM(V583:V608)</f>
        <v>266.3</v>
      </c>
      <c r="W582" s="158"/>
      <c r="X582" s="158"/>
      <c r="AG582" t="s">
        <v>241</v>
      </c>
    </row>
    <row r="583" spans="1:60" outlineLevel="1" x14ac:dyDescent="0.25">
      <c r="A583" s="166">
        <v>194</v>
      </c>
      <c r="B583" s="167" t="s">
        <v>1846</v>
      </c>
      <c r="C583" s="183" t="s">
        <v>1847</v>
      </c>
      <c r="D583" s="168" t="s">
        <v>581</v>
      </c>
      <c r="E583" s="169">
        <v>164.95</v>
      </c>
      <c r="F583" s="170"/>
      <c r="G583" s="171">
        <f>ROUND(E583*F583,2)</f>
        <v>0</v>
      </c>
      <c r="H583" s="170">
        <v>26.65</v>
      </c>
      <c r="I583" s="171">
        <f>ROUND(E583*H583,2)</f>
        <v>4395.92</v>
      </c>
      <c r="J583" s="170">
        <v>25.95</v>
      </c>
      <c r="K583" s="171">
        <f>ROUND(E583*J583,2)</f>
        <v>4280.45</v>
      </c>
      <c r="L583" s="171">
        <v>21</v>
      </c>
      <c r="M583" s="171">
        <f>G583*(1+L583/100)</f>
        <v>0</v>
      </c>
      <c r="N583" s="169">
        <v>2.1000000000000001E-4</v>
      </c>
      <c r="O583" s="169">
        <f>ROUND(E583*N583,2)</f>
        <v>0.03</v>
      </c>
      <c r="P583" s="169">
        <v>0</v>
      </c>
      <c r="Q583" s="169">
        <f>ROUND(E583*P583,2)</f>
        <v>0</v>
      </c>
      <c r="R583" s="171" t="s">
        <v>1848</v>
      </c>
      <c r="S583" s="171" t="s">
        <v>1165</v>
      </c>
      <c r="T583" s="172" t="s">
        <v>1165</v>
      </c>
      <c r="U583" s="157">
        <v>0.05</v>
      </c>
      <c r="V583" s="157">
        <f>ROUND(E583*U583,2)</f>
        <v>8.25</v>
      </c>
      <c r="W583" s="157"/>
      <c r="X583" s="157" t="s">
        <v>247</v>
      </c>
      <c r="Y583" s="147"/>
      <c r="Z583" s="147"/>
      <c r="AA583" s="147"/>
      <c r="AB583" s="147"/>
      <c r="AC583" s="147"/>
      <c r="AD583" s="147"/>
      <c r="AE583" s="147"/>
      <c r="AF583" s="147"/>
      <c r="AG583" s="147" t="s">
        <v>1166</v>
      </c>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5">
      <c r="A584" s="154"/>
      <c r="B584" s="155"/>
      <c r="C584" s="197" t="s">
        <v>1522</v>
      </c>
      <c r="D584" s="198"/>
      <c r="E584" s="199">
        <v>8.65</v>
      </c>
      <c r="F584" s="157"/>
      <c r="G584" s="157"/>
      <c r="H584" s="157"/>
      <c r="I584" s="157"/>
      <c r="J584" s="157"/>
      <c r="K584" s="157"/>
      <c r="L584" s="157"/>
      <c r="M584" s="157"/>
      <c r="N584" s="156"/>
      <c r="O584" s="156"/>
      <c r="P584" s="156"/>
      <c r="Q584" s="156"/>
      <c r="R584" s="157"/>
      <c r="S584" s="157"/>
      <c r="T584" s="157"/>
      <c r="U584" s="157"/>
      <c r="V584" s="157"/>
      <c r="W584" s="157"/>
      <c r="X584" s="157"/>
      <c r="Y584" s="147"/>
      <c r="Z584" s="147"/>
      <c r="AA584" s="147"/>
      <c r="AB584" s="147"/>
      <c r="AC584" s="147"/>
      <c r="AD584" s="147"/>
      <c r="AE584" s="147"/>
      <c r="AF584" s="147"/>
      <c r="AG584" s="147" t="s">
        <v>1170</v>
      </c>
      <c r="AH584" s="147">
        <v>5</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5">
      <c r="A585" s="154"/>
      <c r="B585" s="155"/>
      <c r="C585" s="197" t="s">
        <v>1849</v>
      </c>
      <c r="D585" s="198"/>
      <c r="E585" s="199">
        <v>118.96</v>
      </c>
      <c r="F585" s="157"/>
      <c r="G585" s="157"/>
      <c r="H585" s="157"/>
      <c r="I585" s="157"/>
      <c r="J585" s="157"/>
      <c r="K585" s="157"/>
      <c r="L585" s="157"/>
      <c r="M585" s="157"/>
      <c r="N585" s="156"/>
      <c r="O585" s="156"/>
      <c r="P585" s="156"/>
      <c r="Q585" s="156"/>
      <c r="R585" s="157"/>
      <c r="S585" s="157"/>
      <c r="T585" s="157"/>
      <c r="U585" s="157"/>
      <c r="V585" s="157"/>
      <c r="W585" s="157"/>
      <c r="X585" s="157"/>
      <c r="Y585" s="147"/>
      <c r="Z585" s="147"/>
      <c r="AA585" s="147"/>
      <c r="AB585" s="147"/>
      <c r="AC585" s="147"/>
      <c r="AD585" s="147"/>
      <c r="AE585" s="147"/>
      <c r="AF585" s="147"/>
      <c r="AG585" s="147" t="s">
        <v>1170</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5">
      <c r="A586" s="154"/>
      <c r="B586" s="155"/>
      <c r="C586" s="197" t="s">
        <v>1850</v>
      </c>
      <c r="D586" s="198"/>
      <c r="E586" s="199">
        <v>37.340000000000003</v>
      </c>
      <c r="F586" s="157"/>
      <c r="G586" s="157"/>
      <c r="H586" s="157"/>
      <c r="I586" s="157"/>
      <c r="J586" s="157"/>
      <c r="K586" s="157"/>
      <c r="L586" s="157"/>
      <c r="M586" s="157"/>
      <c r="N586" s="156"/>
      <c r="O586" s="156"/>
      <c r="P586" s="156"/>
      <c r="Q586" s="156"/>
      <c r="R586" s="157"/>
      <c r="S586" s="157"/>
      <c r="T586" s="157"/>
      <c r="U586" s="157"/>
      <c r="V586" s="157"/>
      <c r="W586" s="157"/>
      <c r="X586" s="157"/>
      <c r="Y586" s="147"/>
      <c r="Z586" s="147"/>
      <c r="AA586" s="147"/>
      <c r="AB586" s="147"/>
      <c r="AC586" s="147"/>
      <c r="AD586" s="147"/>
      <c r="AE586" s="147"/>
      <c r="AF586" s="147"/>
      <c r="AG586" s="147" t="s">
        <v>1170</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ht="20.75" outlineLevel="1" x14ac:dyDescent="0.25">
      <c r="A587" s="166">
        <v>195</v>
      </c>
      <c r="B587" s="167" t="s">
        <v>1851</v>
      </c>
      <c r="C587" s="257" t="s">
        <v>2033</v>
      </c>
      <c r="D587" s="168" t="s">
        <v>337</v>
      </c>
      <c r="E587" s="169">
        <v>103.255</v>
      </c>
      <c r="F587" s="271"/>
      <c r="G587" s="171">
        <f>ROUND(E587*F587,2)</f>
        <v>0</v>
      </c>
      <c r="H587" s="271">
        <v>26.77</v>
      </c>
      <c r="I587" s="171">
        <f>ROUND(E587*H587,2)</f>
        <v>2764.14</v>
      </c>
      <c r="J587" s="271">
        <v>122.23</v>
      </c>
      <c r="K587" s="171">
        <f>ROUND(E587*J587,2)</f>
        <v>12620.86</v>
      </c>
      <c r="L587" s="171">
        <v>21</v>
      </c>
      <c r="M587" s="171">
        <f>G587*(1+L587/100)</f>
        <v>0</v>
      </c>
      <c r="N587" s="169">
        <v>4.0999999999999999E-4</v>
      </c>
      <c r="O587" s="169">
        <f>ROUND(E587*N587,2)</f>
        <v>0.04</v>
      </c>
      <c r="P587" s="169">
        <v>0</v>
      </c>
      <c r="Q587" s="169">
        <f>ROUND(E587*P587,2)</f>
        <v>0</v>
      </c>
      <c r="R587" s="171" t="s">
        <v>1848</v>
      </c>
      <c r="S587" s="171" t="s">
        <v>1165</v>
      </c>
      <c r="T587" s="172" t="s">
        <v>1165</v>
      </c>
      <c r="U587" s="157">
        <v>0.23599999999999999</v>
      </c>
      <c r="V587" s="157">
        <f>ROUND(E587*U587,2)</f>
        <v>24.37</v>
      </c>
      <c r="W587" s="157"/>
      <c r="X587" s="157" t="s">
        <v>247</v>
      </c>
      <c r="Y587" s="147"/>
      <c r="Z587" s="147"/>
      <c r="AA587" s="147"/>
      <c r="AB587" s="147"/>
      <c r="AC587" s="147"/>
      <c r="AD587" s="147"/>
      <c r="AE587" s="147"/>
      <c r="AF587" s="147"/>
      <c r="AG587" s="147" t="s">
        <v>1166</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5">
      <c r="A588" s="154"/>
      <c r="B588" s="155"/>
      <c r="C588" s="197" t="s">
        <v>1852</v>
      </c>
      <c r="D588" s="198"/>
      <c r="E588" s="199">
        <v>11.8</v>
      </c>
      <c r="F588" s="157"/>
      <c r="G588" s="157"/>
      <c r="H588" s="157"/>
      <c r="I588" s="157"/>
      <c r="J588" s="157"/>
      <c r="K588" s="157"/>
      <c r="L588" s="157"/>
      <c r="M588" s="157"/>
      <c r="N588" s="156"/>
      <c r="O588" s="156"/>
      <c r="P588" s="156"/>
      <c r="Q588" s="156"/>
      <c r="R588" s="157"/>
      <c r="S588" s="157"/>
      <c r="T588" s="157"/>
      <c r="U588" s="157"/>
      <c r="V588" s="157"/>
      <c r="W588" s="157"/>
      <c r="X588" s="157"/>
      <c r="Y588" s="147"/>
      <c r="Z588" s="147"/>
      <c r="AA588" s="147"/>
      <c r="AB588" s="147"/>
      <c r="AC588" s="147"/>
      <c r="AD588" s="147"/>
      <c r="AE588" s="147"/>
      <c r="AF588" s="147"/>
      <c r="AG588" s="147" t="s">
        <v>1170</v>
      </c>
      <c r="AH588" s="147">
        <v>5</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5">
      <c r="A589" s="154"/>
      <c r="B589" s="155"/>
      <c r="C589" s="197" t="s">
        <v>1853</v>
      </c>
      <c r="D589" s="198"/>
      <c r="E589" s="199">
        <v>85.075000000000003</v>
      </c>
      <c r="F589" s="157"/>
      <c r="G589" s="157"/>
      <c r="H589" s="157"/>
      <c r="I589" s="157"/>
      <c r="J589" s="157"/>
      <c r="K589" s="157"/>
      <c r="L589" s="157"/>
      <c r="M589" s="157"/>
      <c r="N589" s="156"/>
      <c r="O589" s="156"/>
      <c r="P589" s="156"/>
      <c r="Q589" s="156"/>
      <c r="R589" s="157"/>
      <c r="S589" s="157"/>
      <c r="T589" s="157"/>
      <c r="U589" s="157"/>
      <c r="V589" s="157"/>
      <c r="W589" s="157"/>
      <c r="X589" s="157"/>
      <c r="Y589" s="147"/>
      <c r="Z589" s="147"/>
      <c r="AA589" s="147"/>
      <c r="AB589" s="147"/>
      <c r="AC589" s="147"/>
      <c r="AD589" s="147"/>
      <c r="AE589" s="147"/>
      <c r="AF589" s="147"/>
      <c r="AG589" s="147" t="s">
        <v>1170</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5">
      <c r="A590" s="154"/>
      <c r="B590" s="155"/>
      <c r="C590" s="197" t="s">
        <v>1854</v>
      </c>
      <c r="D590" s="198"/>
      <c r="E590" s="199">
        <v>6.38</v>
      </c>
      <c r="F590" s="157"/>
      <c r="G590" s="157"/>
      <c r="H590" s="157"/>
      <c r="I590" s="157"/>
      <c r="J590" s="157"/>
      <c r="K590" s="157"/>
      <c r="L590" s="157"/>
      <c r="M590" s="157"/>
      <c r="N590" s="156"/>
      <c r="O590" s="156"/>
      <c r="P590" s="156"/>
      <c r="Q590" s="156"/>
      <c r="R590" s="157"/>
      <c r="S590" s="157"/>
      <c r="T590" s="157"/>
      <c r="U590" s="157"/>
      <c r="V590" s="157"/>
      <c r="W590" s="157"/>
      <c r="X590" s="157"/>
      <c r="Y590" s="147"/>
      <c r="Z590" s="147"/>
      <c r="AA590" s="147"/>
      <c r="AB590" s="147"/>
      <c r="AC590" s="147"/>
      <c r="AD590" s="147"/>
      <c r="AE590" s="147"/>
      <c r="AF590" s="147"/>
      <c r="AG590" s="147" t="s">
        <v>1170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5">
      <c r="A591" s="166">
        <v>196</v>
      </c>
      <c r="B591" s="167" t="s">
        <v>1855</v>
      </c>
      <c r="C591" s="183" t="s">
        <v>1856</v>
      </c>
      <c r="D591" s="168" t="s">
        <v>337</v>
      </c>
      <c r="E591" s="169">
        <v>103.255</v>
      </c>
      <c r="F591" s="170"/>
      <c r="G591" s="171">
        <f>ROUND(E591*F591,2)</f>
        <v>0</v>
      </c>
      <c r="H591" s="170">
        <v>5.42</v>
      </c>
      <c r="I591" s="171">
        <f>ROUND(E591*H591,2)</f>
        <v>559.64</v>
      </c>
      <c r="J591" s="170">
        <v>91.28</v>
      </c>
      <c r="K591" s="171">
        <f>ROUND(E591*J591,2)</f>
        <v>9425.1200000000008</v>
      </c>
      <c r="L591" s="171">
        <v>21</v>
      </c>
      <c r="M591" s="171">
        <f>G591*(1+L591/100)</f>
        <v>0</v>
      </c>
      <c r="N591" s="169">
        <v>0</v>
      </c>
      <c r="O591" s="169">
        <f>ROUND(E591*N591,2)</f>
        <v>0</v>
      </c>
      <c r="P591" s="169">
        <v>0</v>
      </c>
      <c r="Q591" s="169">
        <f>ROUND(E591*P591,2)</f>
        <v>0</v>
      </c>
      <c r="R591" s="171" t="s">
        <v>1848</v>
      </c>
      <c r="S591" s="171" t="s">
        <v>1165</v>
      </c>
      <c r="T591" s="172" t="s">
        <v>1165</v>
      </c>
      <c r="U591" s="157">
        <v>0.154</v>
      </c>
      <c r="V591" s="157">
        <f>ROUND(E591*U591,2)</f>
        <v>15.9</v>
      </c>
      <c r="W591" s="157"/>
      <c r="X591" s="157" t="s">
        <v>247</v>
      </c>
      <c r="Y591" s="147"/>
      <c r="Z591" s="147"/>
      <c r="AA591" s="147"/>
      <c r="AB591" s="147"/>
      <c r="AC591" s="147"/>
      <c r="AD591" s="147"/>
      <c r="AE591" s="147"/>
      <c r="AF591" s="147"/>
      <c r="AG591" s="147" t="s">
        <v>1166</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5">
      <c r="A592" s="154"/>
      <c r="B592" s="155"/>
      <c r="C592" s="197" t="s">
        <v>1857</v>
      </c>
      <c r="D592" s="198"/>
      <c r="E592" s="199">
        <v>103.255</v>
      </c>
      <c r="F592" s="157"/>
      <c r="G592" s="157"/>
      <c r="H592" s="157"/>
      <c r="I592" s="157"/>
      <c r="J592" s="157"/>
      <c r="K592" s="157"/>
      <c r="L592" s="157"/>
      <c r="M592" s="157"/>
      <c r="N592" s="156"/>
      <c r="O592" s="156"/>
      <c r="P592" s="156"/>
      <c r="Q592" s="156"/>
      <c r="R592" s="157"/>
      <c r="S592" s="157"/>
      <c r="T592" s="157"/>
      <c r="U592" s="157"/>
      <c r="V592" s="157"/>
      <c r="W592" s="157"/>
      <c r="X592" s="157"/>
      <c r="Y592" s="147"/>
      <c r="Z592" s="147"/>
      <c r="AA592" s="147"/>
      <c r="AB592" s="147"/>
      <c r="AC592" s="147"/>
      <c r="AD592" s="147"/>
      <c r="AE592" s="147"/>
      <c r="AF592" s="147"/>
      <c r="AG592" s="147" t="s">
        <v>1170</v>
      </c>
      <c r="AH592" s="147">
        <v>5</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ht="20.75" outlineLevel="1" x14ac:dyDescent="0.25">
      <c r="A593" s="166">
        <v>197</v>
      </c>
      <c r="B593" s="167" t="s">
        <v>1858</v>
      </c>
      <c r="C593" s="183" t="s">
        <v>1859</v>
      </c>
      <c r="D593" s="168" t="s">
        <v>581</v>
      </c>
      <c r="E593" s="169">
        <v>45.99</v>
      </c>
      <c r="F593" s="170"/>
      <c r="G593" s="171">
        <f>ROUND(E593*F593,2)</f>
        <v>0</v>
      </c>
      <c r="H593" s="170">
        <v>113.31</v>
      </c>
      <c r="I593" s="171">
        <f>ROUND(E593*H593,2)</f>
        <v>5211.13</v>
      </c>
      <c r="J593" s="170">
        <v>503.69</v>
      </c>
      <c r="K593" s="171">
        <f>ROUND(E593*J593,2)</f>
        <v>23164.7</v>
      </c>
      <c r="L593" s="171">
        <v>21</v>
      </c>
      <c r="M593" s="171">
        <f>G593*(1+L593/100)</f>
        <v>0</v>
      </c>
      <c r="N593" s="169">
        <v>2.7299999999999998E-3</v>
      </c>
      <c r="O593" s="169">
        <f>ROUND(E593*N593,2)</f>
        <v>0.13</v>
      </c>
      <c r="P593" s="169">
        <v>0</v>
      </c>
      <c r="Q593" s="169">
        <f>ROUND(E593*P593,2)</f>
        <v>0</v>
      </c>
      <c r="R593" s="171" t="s">
        <v>1848</v>
      </c>
      <c r="S593" s="171" t="s">
        <v>1165</v>
      </c>
      <c r="T593" s="172" t="s">
        <v>1165</v>
      </c>
      <c r="U593" s="157">
        <v>0.97</v>
      </c>
      <c r="V593" s="157">
        <f>ROUND(E593*U593,2)</f>
        <v>44.61</v>
      </c>
      <c r="W593" s="157"/>
      <c r="X593" s="157" t="s">
        <v>247</v>
      </c>
      <c r="Y593" s="147"/>
      <c r="Z593" s="147"/>
      <c r="AA593" s="147"/>
      <c r="AB593" s="147"/>
      <c r="AC593" s="147"/>
      <c r="AD593" s="147"/>
      <c r="AE593" s="147"/>
      <c r="AF593" s="147"/>
      <c r="AG593" s="147" t="s">
        <v>1166</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5">
      <c r="A594" s="154"/>
      <c r="B594" s="155"/>
      <c r="C594" s="197" t="s">
        <v>1850</v>
      </c>
      <c r="D594" s="198"/>
      <c r="E594" s="199">
        <v>37.340000000000003</v>
      </c>
      <c r="F594" s="157"/>
      <c r="G594" s="157"/>
      <c r="H594" s="157"/>
      <c r="I594" s="157"/>
      <c r="J594" s="157"/>
      <c r="K594" s="157"/>
      <c r="L594" s="157"/>
      <c r="M594" s="157"/>
      <c r="N594" s="156"/>
      <c r="O594" s="156"/>
      <c r="P594" s="156"/>
      <c r="Q594" s="156"/>
      <c r="R594" s="157"/>
      <c r="S594" s="157"/>
      <c r="T594" s="157"/>
      <c r="U594" s="157"/>
      <c r="V594" s="157"/>
      <c r="W594" s="157"/>
      <c r="X594" s="157"/>
      <c r="Y594" s="147"/>
      <c r="Z594" s="147"/>
      <c r="AA594" s="147"/>
      <c r="AB594" s="147"/>
      <c r="AC594" s="147"/>
      <c r="AD594" s="147"/>
      <c r="AE594" s="147"/>
      <c r="AF594" s="147"/>
      <c r="AG594" s="147" t="s">
        <v>1170</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5">
      <c r="A595" s="154"/>
      <c r="B595" s="155"/>
      <c r="C595" s="197" t="s">
        <v>1603</v>
      </c>
      <c r="D595" s="198"/>
      <c r="E595" s="199">
        <v>8.65</v>
      </c>
      <c r="F595" s="157"/>
      <c r="G595" s="157"/>
      <c r="H595" s="157"/>
      <c r="I595" s="157"/>
      <c r="J595" s="157"/>
      <c r="K595" s="157"/>
      <c r="L595" s="157"/>
      <c r="M595" s="157"/>
      <c r="N595" s="156"/>
      <c r="O595" s="156"/>
      <c r="P595" s="156"/>
      <c r="Q595" s="156"/>
      <c r="R595" s="157"/>
      <c r="S595" s="157"/>
      <c r="T595" s="157"/>
      <c r="U595" s="157"/>
      <c r="V595" s="157"/>
      <c r="W595" s="157"/>
      <c r="X595" s="157"/>
      <c r="Y595" s="147"/>
      <c r="Z595" s="147"/>
      <c r="AA595" s="147"/>
      <c r="AB595" s="147"/>
      <c r="AC595" s="147"/>
      <c r="AD595" s="147"/>
      <c r="AE595" s="147"/>
      <c r="AF595" s="147"/>
      <c r="AG595" s="147" t="s">
        <v>1170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ht="20.75" outlineLevel="1" x14ac:dyDescent="0.25">
      <c r="A596" s="166">
        <v>198</v>
      </c>
      <c r="B596" s="167" t="s">
        <v>1860</v>
      </c>
      <c r="C596" s="183" t="s">
        <v>1861</v>
      </c>
      <c r="D596" s="168" t="s">
        <v>581</v>
      </c>
      <c r="E596" s="169">
        <v>118.96</v>
      </c>
      <c r="F596" s="170"/>
      <c r="G596" s="171">
        <f>ROUND(E596*F596,2)</f>
        <v>0</v>
      </c>
      <c r="H596" s="170">
        <v>335.21</v>
      </c>
      <c r="I596" s="171">
        <f>ROUND(E596*H596,2)</f>
        <v>39876.58</v>
      </c>
      <c r="J596" s="170">
        <v>698.79</v>
      </c>
      <c r="K596" s="171">
        <f>ROUND(E596*J596,2)</f>
        <v>83128.06</v>
      </c>
      <c r="L596" s="171">
        <v>21</v>
      </c>
      <c r="M596" s="171">
        <f>G596*(1+L596/100)</f>
        <v>0</v>
      </c>
      <c r="N596" s="169">
        <v>5.3600000000000002E-3</v>
      </c>
      <c r="O596" s="169">
        <f>ROUND(E596*N596,2)</f>
        <v>0.64</v>
      </c>
      <c r="P596" s="169">
        <v>0</v>
      </c>
      <c r="Q596" s="169">
        <f>ROUND(E596*P596,2)</f>
        <v>0</v>
      </c>
      <c r="R596" s="171" t="s">
        <v>1848</v>
      </c>
      <c r="S596" s="171" t="s">
        <v>1165</v>
      </c>
      <c r="T596" s="172" t="s">
        <v>1165</v>
      </c>
      <c r="U596" s="157">
        <v>1.3466</v>
      </c>
      <c r="V596" s="157">
        <f>ROUND(E596*U596,2)</f>
        <v>160.19</v>
      </c>
      <c r="W596" s="157"/>
      <c r="X596" s="157" t="s">
        <v>247</v>
      </c>
      <c r="Y596" s="147"/>
      <c r="Z596" s="147"/>
      <c r="AA596" s="147"/>
      <c r="AB596" s="147"/>
      <c r="AC596" s="147"/>
      <c r="AD596" s="147"/>
      <c r="AE596" s="147"/>
      <c r="AF596" s="147"/>
      <c r="AG596" s="147" t="s">
        <v>1166</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5">
      <c r="A597" s="154"/>
      <c r="B597" s="155"/>
      <c r="C597" s="197" t="s">
        <v>1849</v>
      </c>
      <c r="D597" s="198"/>
      <c r="E597" s="199">
        <v>118.96</v>
      </c>
      <c r="F597" s="157"/>
      <c r="G597" s="157"/>
      <c r="H597" s="157"/>
      <c r="I597" s="157"/>
      <c r="J597" s="157"/>
      <c r="K597" s="157"/>
      <c r="L597" s="157"/>
      <c r="M597" s="157"/>
      <c r="N597" s="156"/>
      <c r="O597" s="156"/>
      <c r="P597" s="156"/>
      <c r="Q597" s="156"/>
      <c r="R597" s="157"/>
      <c r="S597" s="157"/>
      <c r="T597" s="157"/>
      <c r="U597" s="157"/>
      <c r="V597" s="157"/>
      <c r="W597" s="157"/>
      <c r="X597" s="157"/>
      <c r="Y597" s="147"/>
      <c r="Z597" s="147"/>
      <c r="AA597" s="147"/>
      <c r="AB597" s="147"/>
      <c r="AC597" s="147"/>
      <c r="AD597" s="147"/>
      <c r="AE597" s="147"/>
      <c r="AF597" s="147"/>
      <c r="AG597" s="147" t="s">
        <v>1170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ht="20.75" outlineLevel="1" x14ac:dyDescent="0.25">
      <c r="A598" s="166">
        <v>199</v>
      </c>
      <c r="B598" s="167" t="s">
        <v>1862</v>
      </c>
      <c r="C598" s="183" t="s">
        <v>1863</v>
      </c>
      <c r="D598" s="168" t="s">
        <v>337</v>
      </c>
      <c r="E598" s="169">
        <v>103.255</v>
      </c>
      <c r="F598" s="170"/>
      <c r="G598" s="171">
        <f>ROUND(E598*F598,2)</f>
        <v>0</v>
      </c>
      <c r="H598" s="170">
        <v>21.78</v>
      </c>
      <c r="I598" s="171">
        <f>ROUND(E598*H598,2)</f>
        <v>2248.89</v>
      </c>
      <c r="J598" s="170">
        <v>36.32</v>
      </c>
      <c r="K598" s="171">
        <f>ROUND(E598*J598,2)</f>
        <v>3750.22</v>
      </c>
      <c r="L598" s="171">
        <v>21</v>
      </c>
      <c r="M598" s="171">
        <f>G598*(1+L598/100)</f>
        <v>0</v>
      </c>
      <c r="N598" s="169">
        <v>4.0000000000000003E-5</v>
      </c>
      <c r="O598" s="169">
        <f>ROUND(E598*N598,2)</f>
        <v>0</v>
      </c>
      <c r="P598" s="169">
        <v>0</v>
      </c>
      <c r="Q598" s="169">
        <f>ROUND(E598*P598,2)</f>
        <v>0</v>
      </c>
      <c r="R598" s="171" t="s">
        <v>1848</v>
      </c>
      <c r="S598" s="171" t="s">
        <v>1165</v>
      </c>
      <c r="T598" s="172" t="s">
        <v>1165</v>
      </c>
      <c r="U598" s="157">
        <v>7.0000000000000007E-2</v>
      </c>
      <c r="V598" s="157">
        <f>ROUND(E598*U598,2)</f>
        <v>7.23</v>
      </c>
      <c r="W598" s="157"/>
      <c r="X598" s="157" t="s">
        <v>247</v>
      </c>
      <c r="Y598" s="147"/>
      <c r="Z598" s="147"/>
      <c r="AA598" s="147"/>
      <c r="AB598" s="147"/>
      <c r="AC598" s="147"/>
      <c r="AD598" s="147"/>
      <c r="AE598" s="147"/>
      <c r="AF598" s="147"/>
      <c r="AG598" s="147" t="s">
        <v>1166</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5">
      <c r="A599" s="154"/>
      <c r="B599" s="155"/>
      <c r="C599" s="197" t="s">
        <v>1857</v>
      </c>
      <c r="D599" s="198"/>
      <c r="E599" s="199">
        <v>103.255</v>
      </c>
      <c r="F599" s="157"/>
      <c r="G599" s="157"/>
      <c r="H599" s="157"/>
      <c r="I599" s="157"/>
      <c r="J599" s="157"/>
      <c r="K599" s="157"/>
      <c r="L599" s="157"/>
      <c r="M599" s="157"/>
      <c r="N599" s="156"/>
      <c r="O599" s="156"/>
      <c r="P599" s="156"/>
      <c r="Q599" s="156"/>
      <c r="R599" s="157"/>
      <c r="S599" s="157"/>
      <c r="T599" s="157"/>
      <c r="U599" s="157"/>
      <c r="V599" s="157"/>
      <c r="W599" s="157"/>
      <c r="X599" s="157"/>
      <c r="Y599" s="147"/>
      <c r="Z599" s="147"/>
      <c r="AA599" s="147"/>
      <c r="AB599" s="147"/>
      <c r="AC599" s="147"/>
      <c r="AD599" s="147"/>
      <c r="AE599" s="147"/>
      <c r="AF599" s="147"/>
      <c r="AG599" s="147" t="s">
        <v>1170</v>
      </c>
      <c r="AH599" s="147">
        <v>5</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5">
      <c r="A600" s="166">
        <v>200</v>
      </c>
      <c r="B600" s="167" t="s">
        <v>1864</v>
      </c>
      <c r="C600" s="183" t="s">
        <v>1865</v>
      </c>
      <c r="D600" s="168" t="s">
        <v>581</v>
      </c>
      <c r="E600" s="169">
        <v>52.588799999999999</v>
      </c>
      <c r="F600" s="170"/>
      <c r="G600" s="171">
        <f>ROUND(E600*F600,2)</f>
        <v>0</v>
      </c>
      <c r="H600" s="170">
        <v>637</v>
      </c>
      <c r="I600" s="171">
        <f>ROUND(E600*H600,2)</f>
        <v>33499.07</v>
      </c>
      <c r="J600" s="170">
        <v>0</v>
      </c>
      <c r="K600" s="171">
        <f>ROUND(E600*J600,2)</f>
        <v>0</v>
      </c>
      <c r="L600" s="171">
        <v>21</v>
      </c>
      <c r="M600" s="171">
        <f>G600*(1+L600/100)</f>
        <v>0</v>
      </c>
      <c r="N600" s="169">
        <v>1.9199999999999998E-2</v>
      </c>
      <c r="O600" s="169">
        <f>ROUND(E600*N600,2)</f>
        <v>1.01</v>
      </c>
      <c r="P600" s="169">
        <v>0</v>
      </c>
      <c r="Q600" s="169">
        <f>ROUND(E600*P600,2)</f>
        <v>0</v>
      </c>
      <c r="R600" s="171"/>
      <c r="S600" s="171" t="s">
        <v>245</v>
      </c>
      <c r="T600" s="172" t="s">
        <v>1165</v>
      </c>
      <c r="U600" s="157">
        <v>0</v>
      </c>
      <c r="V600" s="157">
        <f>ROUND(E600*U600,2)</f>
        <v>0</v>
      </c>
      <c r="W600" s="157"/>
      <c r="X600" s="157" t="s">
        <v>264</v>
      </c>
      <c r="Y600" s="147"/>
      <c r="Z600" s="147"/>
      <c r="AA600" s="147"/>
      <c r="AB600" s="147"/>
      <c r="AC600" s="147"/>
      <c r="AD600" s="147"/>
      <c r="AE600" s="147"/>
      <c r="AF600" s="147"/>
      <c r="AG600" s="147" t="s">
        <v>1192</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5">
      <c r="A601" s="154"/>
      <c r="B601" s="155"/>
      <c r="C601" s="197" t="s">
        <v>1866</v>
      </c>
      <c r="D601" s="198"/>
      <c r="E601" s="199">
        <v>50.588999999999999</v>
      </c>
      <c r="F601" s="157"/>
      <c r="G601" s="157"/>
      <c r="H601" s="157"/>
      <c r="I601" s="157"/>
      <c r="J601" s="157"/>
      <c r="K601" s="157"/>
      <c r="L601" s="157"/>
      <c r="M601" s="157"/>
      <c r="N601" s="156"/>
      <c r="O601" s="156"/>
      <c r="P601" s="156"/>
      <c r="Q601" s="156"/>
      <c r="R601" s="157"/>
      <c r="S601" s="157"/>
      <c r="T601" s="157"/>
      <c r="U601" s="157"/>
      <c r="V601" s="157"/>
      <c r="W601" s="157"/>
      <c r="X601" s="157"/>
      <c r="Y601" s="147"/>
      <c r="Z601" s="147"/>
      <c r="AA601" s="147"/>
      <c r="AB601" s="147"/>
      <c r="AC601" s="147"/>
      <c r="AD601" s="147"/>
      <c r="AE601" s="147"/>
      <c r="AF601" s="147"/>
      <c r="AG601" s="147" t="s">
        <v>1170</v>
      </c>
      <c r="AH601" s="147">
        <v>5</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5">
      <c r="A602" s="154"/>
      <c r="B602" s="155"/>
      <c r="C602" s="197" t="s">
        <v>1867</v>
      </c>
      <c r="D602" s="198"/>
      <c r="E602" s="199">
        <v>0.70179999999999998</v>
      </c>
      <c r="F602" s="157"/>
      <c r="G602" s="157"/>
      <c r="H602" s="157"/>
      <c r="I602" s="157"/>
      <c r="J602" s="157"/>
      <c r="K602" s="157"/>
      <c r="L602" s="157"/>
      <c r="M602" s="157"/>
      <c r="N602" s="156"/>
      <c r="O602" s="156"/>
      <c r="P602" s="156"/>
      <c r="Q602" s="156"/>
      <c r="R602" s="157"/>
      <c r="S602" s="157"/>
      <c r="T602" s="157"/>
      <c r="U602" s="157"/>
      <c r="V602" s="157"/>
      <c r="W602" s="157"/>
      <c r="X602" s="157"/>
      <c r="Y602" s="147"/>
      <c r="Z602" s="147"/>
      <c r="AA602" s="147"/>
      <c r="AB602" s="147"/>
      <c r="AC602" s="147"/>
      <c r="AD602" s="147"/>
      <c r="AE602" s="147"/>
      <c r="AF602" s="147"/>
      <c r="AG602" s="147" t="s">
        <v>1170</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5">
      <c r="A603" s="154"/>
      <c r="B603" s="155"/>
      <c r="C603" s="197" t="s">
        <v>1868</v>
      </c>
      <c r="D603" s="198"/>
      <c r="E603" s="199">
        <v>1.298</v>
      </c>
      <c r="F603" s="157"/>
      <c r="G603" s="157"/>
      <c r="H603" s="157"/>
      <c r="I603" s="157"/>
      <c r="J603" s="157"/>
      <c r="K603" s="157"/>
      <c r="L603" s="157"/>
      <c r="M603" s="157"/>
      <c r="N603" s="156"/>
      <c r="O603" s="156"/>
      <c r="P603" s="156"/>
      <c r="Q603" s="156"/>
      <c r="R603" s="157"/>
      <c r="S603" s="157"/>
      <c r="T603" s="157"/>
      <c r="U603" s="157"/>
      <c r="V603" s="157"/>
      <c r="W603" s="157"/>
      <c r="X603" s="157"/>
      <c r="Y603" s="147"/>
      <c r="Z603" s="147"/>
      <c r="AA603" s="147"/>
      <c r="AB603" s="147"/>
      <c r="AC603" s="147"/>
      <c r="AD603" s="147"/>
      <c r="AE603" s="147"/>
      <c r="AF603" s="147"/>
      <c r="AG603" s="147" t="s">
        <v>1170</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5">
      <c r="A604" s="166">
        <v>201</v>
      </c>
      <c r="B604" s="167" t="s">
        <v>1869</v>
      </c>
      <c r="C604" s="183" t="s">
        <v>1870</v>
      </c>
      <c r="D604" s="168" t="s">
        <v>581</v>
      </c>
      <c r="E604" s="169">
        <v>140.21424999999999</v>
      </c>
      <c r="F604" s="170"/>
      <c r="G604" s="171">
        <f>ROUND(E604*F604,2)</f>
        <v>0</v>
      </c>
      <c r="H604" s="170">
        <v>637</v>
      </c>
      <c r="I604" s="171">
        <f>ROUND(E604*H604,2)</f>
        <v>89316.479999999996</v>
      </c>
      <c r="J604" s="170">
        <v>0</v>
      </c>
      <c r="K604" s="171">
        <f>ROUND(E604*J604,2)</f>
        <v>0</v>
      </c>
      <c r="L604" s="171">
        <v>21</v>
      </c>
      <c r="M604" s="171">
        <f>G604*(1+L604/100)</f>
        <v>0</v>
      </c>
      <c r="N604" s="169">
        <v>1.9199999999999998E-2</v>
      </c>
      <c r="O604" s="169">
        <f>ROUND(E604*N604,2)</f>
        <v>2.69</v>
      </c>
      <c r="P604" s="169">
        <v>0</v>
      </c>
      <c r="Q604" s="169">
        <f>ROUND(E604*P604,2)</f>
        <v>0</v>
      </c>
      <c r="R604" s="171"/>
      <c r="S604" s="171" t="s">
        <v>245</v>
      </c>
      <c r="T604" s="172" t="s">
        <v>1165</v>
      </c>
      <c r="U604" s="157">
        <v>0</v>
      </c>
      <c r="V604" s="157">
        <f>ROUND(E604*U604,2)</f>
        <v>0</v>
      </c>
      <c r="W604" s="157"/>
      <c r="X604" s="157" t="s">
        <v>264</v>
      </c>
      <c r="Y604" s="147"/>
      <c r="Z604" s="147"/>
      <c r="AA604" s="147"/>
      <c r="AB604" s="147"/>
      <c r="AC604" s="147"/>
      <c r="AD604" s="147"/>
      <c r="AE604" s="147"/>
      <c r="AF604" s="147"/>
      <c r="AG604" s="147" t="s">
        <v>1192</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5">
      <c r="A605" s="154"/>
      <c r="B605" s="155"/>
      <c r="C605" s="197" t="s">
        <v>1871</v>
      </c>
      <c r="D605" s="198"/>
      <c r="E605" s="199">
        <v>130.85599999999999</v>
      </c>
      <c r="F605" s="157"/>
      <c r="G605" s="157"/>
      <c r="H605" s="157"/>
      <c r="I605" s="157"/>
      <c r="J605" s="157"/>
      <c r="K605" s="157"/>
      <c r="L605" s="157"/>
      <c r="M605" s="157"/>
      <c r="N605" s="156"/>
      <c r="O605" s="156"/>
      <c r="P605" s="156"/>
      <c r="Q605" s="156"/>
      <c r="R605" s="157"/>
      <c r="S605" s="157"/>
      <c r="T605" s="157"/>
      <c r="U605" s="157"/>
      <c r="V605" s="157"/>
      <c r="W605" s="157"/>
      <c r="X605" s="157"/>
      <c r="Y605" s="147"/>
      <c r="Z605" s="147"/>
      <c r="AA605" s="147"/>
      <c r="AB605" s="147"/>
      <c r="AC605" s="147"/>
      <c r="AD605" s="147"/>
      <c r="AE605" s="147"/>
      <c r="AF605" s="147"/>
      <c r="AG605" s="147" t="s">
        <v>1170</v>
      </c>
      <c r="AH605" s="147">
        <v>5</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5">
      <c r="A606" s="154"/>
      <c r="B606" s="155"/>
      <c r="C606" s="197" t="s">
        <v>1872</v>
      </c>
      <c r="D606" s="198"/>
      <c r="E606" s="199">
        <v>9.35825</v>
      </c>
      <c r="F606" s="157"/>
      <c r="G606" s="157"/>
      <c r="H606" s="157"/>
      <c r="I606" s="157"/>
      <c r="J606" s="157"/>
      <c r="K606" s="157"/>
      <c r="L606" s="157"/>
      <c r="M606" s="157"/>
      <c r="N606" s="156"/>
      <c r="O606" s="156"/>
      <c r="P606" s="156"/>
      <c r="Q606" s="156"/>
      <c r="R606" s="157"/>
      <c r="S606" s="157"/>
      <c r="T606" s="157"/>
      <c r="U606" s="157"/>
      <c r="V606" s="157"/>
      <c r="W606" s="157"/>
      <c r="X606" s="157"/>
      <c r="Y606" s="147"/>
      <c r="Z606" s="147"/>
      <c r="AA606" s="147"/>
      <c r="AB606" s="147"/>
      <c r="AC606" s="147"/>
      <c r="AD606" s="147"/>
      <c r="AE606" s="147"/>
      <c r="AF606" s="147"/>
      <c r="AG606" s="147" t="s">
        <v>1170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5">
      <c r="A607" s="166">
        <v>202</v>
      </c>
      <c r="B607" s="167" t="s">
        <v>1873</v>
      </c>
      <c r="C607" s="183" t="s">
        <v>1874</v>
      </c>
      <c r="D607" s="168" t="s">
        <v>495</v>
      </c>
      <c r="E607" s="169">
        <v>4.5461</v>
      </c>
      <c r="F607" s="170"/>
      <c r="G607" s="171">
        <f>ROUND(E607*F607,2)</f>
        <v>0</v>
      </c>
      <c r="H607" s="170">
        <v>0</v>
      </c>
      <c r="I607" s="171">
        <f>ROUND(E607*H607,2)</f>
        <v>0</v>
      </c>
      <c r="J607" s="170">
        <v>622</v>
      </c>
      <c r="K607" s="171">
        <f>ROUND(E607*J607,2)</f>
        <v>2827.67</v>
      </c>
      <c r="L607" s="171">
        <v>21</v>
      </c>
      <c r="M607" s="171">
        <f>G607*(1+L607/100)</f>
        <v>0</v>
      </c>
      <c r="N607" s="169">
        <v>0</v>
      </c>
      <c r="O607" s="169">
        <f>ROUND(E607*N607,2)</f>
        <v>0</v>
      </c>
      <c r="P607" s="169">
        <v>0</v>
      </c>
      <c r="Q607" s="169">
        <f>ROUND(E607*P607,2)</f>
        <v>0</v>
      </c>
      <c r="R607" s="171" t="s">
        <v>1848</v>
      </c>
      <c r="S607" s="171" t="s">
        <v>1165</v>
      </c>
      <c r="T607" s="172" t="s">
        <v>1165</v>
      </c>
      <c r="U607" s="157">
        <v>1.2649999999999999</v>
      </c>
      <c r="V607" s="157">
        <f>ROUND(E607*U607,2)</f>
        <v>5.75</v>
      </c>
      <c r="W607" s="157"/>
      <c r="X607" s="157" t="s">
        <v>1631</v>
      </c>
      <c r="Y607" s="147"/>
      <c r="Z607" s="147"/>
      <c r="AA607" s="147"/>
      <c r="AB607" s="147"/>
      <c r="AC607" s="147"/>
      <c r="AD607" s="147"/>
      <c r="AE607" s="147"/>
      <c r="AF607" s="147"/>
      <c r="AG607" s="147" t="s">
        <v>1632</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5">
      <c r="A608" s="154"/>
      <c r="B608" s="155"/>
      <c r="C608" s="337" t="s">
        <v>1654</v>
      </c>
      <c r="D608" s="339"/>
      <c r="E608" s="339"/>
      <c r="F608" s="339"/>
      <c r="G608" s="339"/>
      <c r="H608" s="157"/>
      <c r="I608" s="157"/>
      <c r="J608" s="157"/>
      <c r="K608" s="157"/>
      <c r="L608" s="157"/>
      <c r="M608" s="157"/>
      <c r="N608" s="156"/>
      <c r="O608" s="156"/>
      <c r="P608" s="156"/>
      <c r="Q608" s="156"/>
      <c r="R608" s="157"/>
      <c r="S608" s="157"/>
      <c r="T608" s="157"/>
      <c r="U608" s="157"/>
      <c r="V608" s="157"/>
      <c r="W608" s="157"/>
      <c r="X608" s="157"/>
      <c r="Y608" s="147"/>
      <c r="Z608" s="147"/>
      <c r="AA608" s="147"/>
      <c r="AB608" s="147"/>
      <c r="AC608" s="147"/>
      <c r="AD608" s="147"/>
      <c r="AE608" s="147"/>
      <c r="AF608" s="147"/>
      <c r="AG608" s="147" t="s">
        <v>1168</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x14ac:dyDescent="0.25">
      <c r="A609" s="159" t="s">
        <v>240</v>
      </c>
      <c r="B609" s="160" t="s">
        <v>188</v>
      </c>
      <c r="C609" s="181" t="s">
        <v>189</v>
      </c>
      <c r="D609" s="161"/>
      <c r="E609" s="162"/>
      <c r="F609" s="163"/>
      <c r="G609" s="163">
        <f>SUMIF(AG610:AG611,"&lt;&gt;NOR",G610:G611)</f>
        <v>0</v>
      </c>
      <c r="H609" s="163"/>
      <c r="I609" s="163">
        <f>SUM(I610:I611)</f>
        <v>4253.72</v>
      </c>
      <c r="J609" s="163"/>
      <c r="K609" s="163">
        <f>SUM(K610:K611)</f>
        <v>1685.48</v>
      </c>
      <c r="L609" s="163"/>
      <c r="M609" s="163">
        <f>SUM(M610:M611)</f>
        <v>0</v>
      </c>
      <c r="N609" s="162"/>
      <c r="O609" s="162">
        <f>SUM(O610:O611)</f>
        <v>0.01</v>
      </c>
      <c r="P609" s="162"/>
      <c r="Q609" s="162">
        <f>SUM(Q610:Q611)</f>
        <v>0</v>
      </c>
      <c r="R609" s="163"/>
      <c r="S609" s="163"/>
      <c r="T609" s="164"/>
      <c r="U609" s="158"/>
      <c r="V609" s="158">
        <f>SUM(V610:V611)</f>
        <v>3.25</v>
      </c>
      <c r="W609" s="158"/>
      <c r="X609" s="158"/>
      <c r="AG609" t="s">
        <v>241</v>
      </c>
    </row>
    <row r="610" spans="1:60" ht="31.1" outlineLevel="1" x14ac:dyDescent="0.25">
      <c r="A610" s="166">
        <v>203</v>
      </c>
      <c r="B610" s="167" t="s">
        <v>1875</v>
      </c>
      <c r="C610" s="183" t="s">
        <v>1876</v>
      </c>
      <c r="D610" s="168" t="s">
        <v>337</v>
      </c>
      <c r="E610" s="169">
        <v>11.6</v>
      </c>
      <c r="F610" s="170"/>
      <c r="G610" s="171">
        <f>ROUND(E610*F610,2)</f>
        <v>0</v>
      </c>
      <c r="H610" s="170">
        <v>366.7</v>
      </c>
      <c r="I610" s="171">
        <f>ROUND(E610*H610,2)</f>
        <v>4253.72</v>
      </c>
      <c r="J610" s="170">
        <v>145.30000000000001</v>
      </c>
      <c r="K610" s="171">
        <f>ROUND(E610*J610,2)</f>
        <v>1685.48</v>
      </c>
      <c r="L610" s="171">
        <v>21</v>
      </c>
      <c r="M610" s="171">
        <f>G610*(1+L610/100)</f>
        <v>0</v>
      </c>
      <c r="N610" s="169">
        <v>5.5000000000000003E-4</v>
      </c>
      <c r="O610" s="169">
        <f>ROUND(E610*N610,2)</f>
        <v>0.01</v>
      </c>
      <c r="P610" s="169">
        <v>0</v>
      </c>
      <c r="Q610" s="169">
        <f>ROUND(E610*P610,2)</f>
        <v>0</v>
      </c>
      <c r="R610" s="171" t="s">
        <v>1877</v>
      </c>
      <c r="S610" s="171" t="s">
        <v>1165</v>
      </c>
      <c r="T610" s="172" t="s">
        <v>1165</v>
      </c>
      <c r="U610" s="157">
        <v>0.28000000000000003</v>
      </c>
      <c r="V610" s="157">
        <f>ROUND(E610*U610,2)</f>
        <v>3.25</v>
      </c>
      <c r="W610" s="157"/>
      <c r="X610" s="157" t="s">
        <v>247</v>
      </c>
      <c r="Y610" s="147"/>
      <c r="Z610" s="147"/>
      <c r="AA610" s="147"/>
      <c r="AB610" s="147"/>
      <c r="AC610" s="147"/>
      <c r="AD610" s="147"/>
      <c r="AE610" s="147"/>
      <c r="AF610" s="147"/>
      <c r="AG610" s="147" t="s">
        <v>1166</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5">
      <c r="A611" s="154"/>
      <c r="B611" s="155"/>
      <c r="C611" s="197" t="s">
        <v>1878</v>
      </c>
      <c r="D611" s="198"/>
      <c r="E611" s="199">
        <v>11.6</v>
      </c>
      <c r="F611" s="157"/>
      <c r="G611" s="157"/>
      <c r="H611" s="157"/>
      <c r="I611" s="157"/>
      <c r="J611" s="157"/>
      <c r="K611" s="157"/>
      <c r="L611" s="157"/>
      <c r="M611" s="157"/>
      <c r="N611" s="156"/>
      <c r="O611" s="156"/>
      <c r="P611" s="156"/>
      <c r="Q611" s="156"/>
      <c r="R611" s="157"/>
      <c r="S611" s="157"/>
      <c r="T611" s="157"/>
      <c r="U611" s="157"/>
      <c r="V611" s="157"/>
      <c r="W611" s="157"/>
      <c r="X611" s="157"/>
      <c r="Y611" s="147"/>
      <c r="Z611" s="147"/>
      <c r="AA611" s="147"/>
      <c r="AB611" s="147"/>
      <c r="AC611" s="147"/>
      <c r="AD611" s="147"/>
      <c r="AE611" s="147"/>
      <c r="AF611" s="147"/>
      <c r="AG611" s="147" t="s">
        <v>1170</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x14ac:dyDescent="0.25">
      <c r="A612" s="159" t="s">
        <v>240</v>
      </c>
      <c r="B612" s="160" t="s">
        <v>190</v>
      </c>
      <c r="C612" s="181" t="s">
        <v>191</v>
      </c>
      <c r="D612" s="161"/>
      <c r="E612" s="162"/>
      <c r="F612" s="163"/>
      <c r="G612" s="163">
        <f>SUMIF(AG613:AG614,"&lt;&gt;NOR",G613:G614)</f>
        <v>0</v>
      </c>
      <c r="H612" s="163"/>
      <c r="I612" s="163">
        <f>SUM(I613:I614)</f>
        <v>486164.47999999998</v>
      </c>
      <c r="J612" s="163"/>
      <c r="K612" s="163">
        <f>SUM(K613:K614)</f>
        <v>155857.63</v>
      </c>
      <c r="L612" s="163"/>
      <c r="M612" s="163">
        <f>SUM(M613:M614)</f>
        <v>0</v>
      </c>
      <c r="N612" s="162"/>
      <c r="O612" s="162">
        <f>SUM(O613:O614)</f>
        <v>4.63</v>
      </c>
      <c r="P612" s="162"/>
      <c r="Q612" s="162">
        <f>SUM(Q613:Q614)</f>
        <v>0</v>
      </c>
      <c r="R612" s="163"/>
      <c r="S612" s="163"/>
      <c r="T612" s="164"/>
      <c r="U612" s="158"/>
      <c r="V612" s="158">
        <f>SUM(V613:V614)</f>
        <v>763.34</v>
      </c>
      <c r="W612" s="158"/>
      <c r="X612" s="158"/>
      <c r="AG612" t="s">
        <v>241</v>
      </c>
    </row>
    <row r="613" spans="1:60" outlineLevel="1" x14ac:dyDescent="0.25">
      <c r="A613" s="166">
        <v>204</v>
      </c>
      <c r="B613" s="167" t="s">
        <v>1879</v>
      </c>
      <c r="C613" s="257" t="s">
        <v>2048</v>
      </c>
      <c r="D613" s="168" t="s">
        <v>581</v>
      </c>
      <c r="E613" s="169">
        <v>516.29</v>
      </c>
      <c r="F613" s="170"/>
      <c r="G613" s="171">
        <f>ROUND(E613*F613,2)</f>
        <v>0</v>
      </c>
      <c r="H613" s="170">
        <v>941.65</v>
      </c>
      <c r="I613" s="171">
        <f>ROUND(E613*H613,2)</f>
        <v>486164.47999999998</v>
      </c>
      <c r="J613" s="170">
        <v>301.88</v>
      </c>
      <c r="K613" s="171">
        <f>ROUND(E613*J613,2)</f>
        <v>155857.63</v>
      </c>
      <c r="L613" s="171">
        <v>21</v>
      </c>
      <c r="M613" s="171">
        <f>G613*(1+L613/100)</f>
        <v>0</v>
      </c>
      <c r="N613" s="169">
        <v>8.9599999999999992E-3</v>
      </c>
      <c r="O613" s="169">
        <f>ROUND(E613*N613,2)</f>
        <v>4.63</v>
      </c>
      <c r="P613" s="169">
        <v>0</v>
      </c>
      <c r="Q613" s="169">
        <f>ROUND(E613*P613,2)</f>
        <v>0</v>
      </c>
      <c r="R613" s="171"/>
      <c r="S613" s="171" t="s">
        <v>245</v>
      </c>
      <c r="T613" s="172" t="s">
        <v>1314</v>
      </c>
      <c r="U613" s="157">
        <v>1.47851</v>
      </c>
      <c r="V613" s="157">
        <f>ROUND(E613*U613,2)</f>
        <v>763.34</v>
      </c>
      <c r="W613" s="157"/>
      <c r="X613" s="157" t="s">
        <v>1315</v>
      </c>
      <c r="Y613" s="147"/>
      <c r="Z613" s="147"/>
      <c r="AA613" s="147"/>
      <c r="AB613" s="147"/>
      <c r="AC613" s="147"/>
      <c r="AD613" s="147"/>
      <c r="AE613" s="147"/>
      <c r="AF613" s="147"/>
      <c r="AG613" s="147" t="s">
        <v>1316</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ht="20.75" outlineLevel="1" x14ac:dyDescent="0.25">
      <c r="A614" s="154"/>
      <c r="B614" s="155"/>
      <c r="C614" s="197" t="s">
        <v>1880</v>
      </c>
      <c r="D614" s="198"/>
      <c r="E614" s="199">
        <v>516.29</v>
      </c>
      <c r="F614" s="157"/>
      <c r="G614" s="157"/>
      <c r="H614" s="157"/>
      <c r="I614" s="157"/>
      <c r="J614" s="157"/>
      <c r="K614" s="157"/>
      <c r="L614" s="157"/>
      <c r="M614" s="157"/>
      <c r="N614" s="156"/>
      <c r="O614" s="156"/>
      <c r="P614" s="156"/>
      <c r="Q614" s="156"/>
      <c r="R614" s="157"/>
      <c r="S614" s="157"/>
      <c r="T614" s="157"/>
      <c r="U614" s="157"/>
      <c r="V614" s="157"/>
      <c r="W614" s="157"/>
      <c r="X614" s="157"/>
      <c r="Y614" s="147"/>
      <c r="Z614" s="147"/>
      <c r="AA614" s="147"/>
      <c r="AB614" s="147"/>
      <c r="AC614" s="147"/>
      <c r="AD614" s="147"/>
      <c r="AE614" s="147"/>
      <c r="AF614" s="147"/>
      <c r="AG614" s="147" t="s">
        <v>1170</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x14ac:dyDescent="0.25">
      <c r="A615" s="159" t="s">
        <v>240</v>
      </c>
      <c r="B615" s="160" t="s">
        <v>192</v>
      </c>
      <c r="C615" s="181" t="s">
        <v>193</v>
      </c>
      <c r="D615" s="161"/>
      <c r="E615" s="162"/>
      <c r="F615" s="163"/>
      <c r="G615" s="163">
        <f>SUMIF(AG616:AG628,"&lt;&gt;NOR",G616:G628)</f>
        <v>0</v>
      </c>
      <c r="H615" s="163"/>
      <c r="I615" s="163">
        <f>SUM(I616:I628)</f>
        <v>45185.380000000005</v>
      </c>
      <c r="J615" s="163"/>
      <c r="K615" s="163">
        <f>SUM(K616:K628)</f>
        <v>36466.909999999996</v>
      </c>
      <c r="L615" s="163"/>
      <c r="M615" s="163">
        <f>SUM(M616:M628)</f>
        <v>0</v>
      </c>
      <c r="N615" s="162"/>
      <c r="O615" s="162">
        <f>SUM(O616:O628)</f>
        <v>1.3900000000000001</v>
      </c>
      <c r="P615" s="162"/>
      <c r="Q615" s="162">
        <f>SUM(Q616:Q628)</f>
        <v>0</v>
      </c>
      <c r="R615" s="163"/>
      <c r="S615" s="163"/>
      <c r="T615" s="164"/>
      <c r="U615" s="158"/>
      <c r="V615" s="158">
        <f>SUM(V616:V628)</f>
        <v>88.36</v>
      </c>
      <c r="W615" s="158"/>
      <c r="X615" s="158"/>
      <c r="AG615" t="s">
        <v>241</v>
      </c>
    </row>
    <row r="616" spans="1:60" outlineLevel="1" x14ac:dyDescent="0.25">
      <c r="A616" s="166">
        <v>205</v>
      </c>
      <c r="B616" s="167" t="s">
        <v>1881</v>
      </c>
      <c r="C616" s="183" t="s">
        <v>1882</v>
      </c>
      <c r="D616" s="168" t="s">
        <v>581</v>
      </c>
      <c r="E616" s="169">
        <v>85.876000000000005</v>
      </c>
      <c r="F616" s="170"/>
      <c r="G616" s="171">
        <f>ROUND(E616*F616,2)</f>
        <v>0</v>
      </c>
      <c r="H616" s="170">
        <v>19.95</v>
      </c>
      <c r="I616" s="171">
        <f>ROUND(E616*H616,2)</f>
        <v>1713.23</v>
      </c>
      <c r="J616" s="170">
        <v>25.95</v>
      </c>
      <c r="K616" s="171">
        <f>ROUND(E616*J616,2)</f>
        <v>2228.48</v>
      </c>
      <c r="L616" s="171">
        <v>21</v>
      </c>
      <c r="M616" s="171">
        <f>G616*(1+L616/100)</f>
        <v>0</v>
      </c>
      <c r="N616" s="169">
        <v>1.6000000000000001E-4</v>
      </c>
      <c r="O616" s="169">
        <f>ROUND(E616*N616,2)</f>
        <v>0.01</v>
      </c>
      <c r="P616" s="169">
        <v>0</v>
      </c>
      <c r="Q616" s="169">
        <f>ROUND(E616*P616,2)</f>
        <v>0</v>
      </c>
      <c r="R616" s="171" t="s">
        <v>1848</v>
      </c>
      <c r="S616" s="171" t="s">
        <v>1165</v>
      </c>
      <c r="T616" s="172" t="s">
        <v>1165</v>
      </c>
      <c r="U616" s="157">
        <v>0.05</v>
      </c>
      <c r="V616" s="157">
        <f>ROUND(E616*U616,2)</f>
        <v>4.29</v>
      </c>
      <c r="W616" s="157"/>
      <c r="X616" s="157" t="s">
        <v>247</v>
      </c>
      <c r="Y616" s="147"/>
      <c r="Z616" s="147"/>
      <c r="AA616" s="147"/>
      <c r="AB616" s="147"/>
      <c r="AC616" s="147"/>
      <c r="AD616" s="147"/>
      <c r="AE616" s="147"/>
      <c r="AF616" s="147"/>
      <c r="AG616" s="147" t="s">
        <v>1166</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5">
      <c r="A617" s="154"/>
      <c r="B617" s="155"/>
      <c r="C617" s="197" t="s">
        <v>1883</v>
      </c>
      <c r="D617" s="198"/>
      <c r="E617" s="199">
        <v>11.396000000000001</v>
      </c>
      <c r="F617" s="157"/>
      <c r="G617" s="157"/>
      <c r="H617" s="157"/>
      <c r="I617" s="157"/>
      <c r="J617" s="157"/>
      <c r="K617" s="157"/>
      <c r="L617" s="157"/>
      <c r="M617" s="157"/>
      <c r="N617" s="156"/>
      <c r="O617" s="156"/>
      <c r="P617" s="156"/>
      <c r="Q617" s="156"/>
      <c r="R617" s="157"/>
      <c r="S617" s="157"/>
      <c r="T617" s="157"/>
      <c r="U617" s="157"/>
      <c r="V617" s="157"/>
      <c r="W617" s="157"/>
      <c r="X617" s="157"/>
      <c r="Y617" s="147"/>
      <c r="Z617" s="147"/>
      <c r="AA617" s="147"/>
      <c r="AB617" s="147"/>
      <c r="AC617" s="147"/>
      <c r="AD617" s="147"/>
      <c r="AE617" s="147"/>
      <c r="AF617" s="147"/>
      <c r="AG617" s="147" t="s">
        <v>1170</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5">
      <c r="A618" s="154"/>
      <c r="B618" s="155"/>
      <c r="C618" s="197" t="s">
        <v>1884</v>
      </c>
      <c r="D618" s="198"/>
      <c r="E618" s="199">
        <v>15.736000000000001</v>
      </c>
      <c r="F618" s="157"/>
      <c r="G618" s="157"/>
      <c r="H618" s="157"/>
      <c r="I618" s="157"/>
      <c r="J618" s="157"/>
      <c r="K618" s="157"/>
      <c r="L618" s="157"/>
      <c r="M618" s="157"/>
      <c r="N618" s="156"/>
      <c r="O618" s="156"/>
      <c r="P618" s="156"/>
      <c r="Q618" s="156"/>
      <c r="R618" s="157"/>
      <c r="S618" s="157"/>
      <c r="T618" s="157"/>
      <c r="U618" s="157"/>
      <c r="V618" s="157"/>
      <c r="W618" s="157"/>
      <c r="X618" s="157"/>
      <c r="Y618" s="147"/>
      <c r="Z618" s="147"/>
      <c r="AA618" s="147"/>
      <c r="AB618" s="147"/>
      <c r="AC618" s="147"/>
      <c r="AD618" s="147"/>
      <c r="AE618" s="147"/>
      <c r="AF618" s="147"/>
      <c r="AG618" s="147" t="s">
        <v>1170</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5">
      <c r="A619" s="154"/>
      <c r="B619" s="155"/>
      <c r="C619" s="197" t="s">
        <v>1885</v>
      </c>
      <c r="D619" s="198"/>
      <c r="E619" s="199">
        <v>15.064</v>
      </c>
      <c r="F619" s="157"/>
      <c r="G619" s="157"/>
      <c r="H619" s="157"/>
      <c r="I619" s="157"/>
      <c r="J619" s="157"/>
      <c r="K619" s="157"/>
      <c r="L619" s="157"/>
      <c r="M619" s="157"/>
      <c r="N619" s="156"/>
      <c r="O619" s="156"/>
      <c r="P619" s="156"/>
      <c r="Q619" s="156"/>
      <c r="R619" s="157"/>
      <c r="S619" s="157"/>
      <c r="T619" s="157"/>
      <c r="U619" s="157"/>
      <c r="V619" s="157"/>
      <c r="W619" s="157"/>
      <c r="X619" s="157"/>
      <c r="Y619" s="147"/>
      <c r="Z619" s="147"/>
      <c r="AA619" s="147"/>
      <c r="AB619" s="147"/>
      <c r="AC619" s="147"/>
      <c r="AD619" s="147"/>
      <c r="AE619" s="147"/>
      <c r="AF619" s="147"/>
      <c r="AG619" s="147" t="s">
        <v>1170</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5">
      <c r="A620" s="154"/>
      <c r="B620" s="155"/>
      <c r="C620" s="197" t="s">
        <v>1886</v>
      </c>
      <c r="D620" s="198"/>
      <c r="E620" s="199">
        <v>11.087999999999999</v>
      </c>
      <c r="F620" s="157"/>
      <c r="G620" s="157"/>
      <c r="H620" s="157"/>
      <c r="I620" s="157"/>
      <c r="J620" s="157"/>
      <c r="K620" s="157"/>
      <c r="L620" s="157"/>
      <c r="M620" s="157"/>
      <c r="N620" s="156"/>
      <c r="O620" s="156"/>
      <c r="P620" s="156"/>
      <c r="Q620" s="156"/>
      <c r="R620" s="157"/>
      <c r="S620" s="157"/>
      <c r="T620" s="157"/>
      <c r="U620" s="157"/>
      <c r="V620" s="157"/>
      <c r="W620" s="157"/>
      <c r="X620" s="157"/>
      <c r="Y620" s="147"/>
      <c r="Z620" s="147"/>
      <c r="AA620" s="147"/>
      <c r="AB620" s="147"/>
      <c r="AC620" s="147"/>
      <c r="AD620" s="147"/>
      <c r="AE620" s="147"/>
      <c r="AF620" s="147"/>
      <c r="AG620" s="147" t="s">
        <v>1170</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5">
      <c r="A621" s="154"/>
      <c r="B621" s="155"/>
      <c r="C621" s="197" t="s">
        <v>1887</v>
      </c>
      <c r="D621" s="198"/>
      <c r="E621" s="199">
        <v>11.353999999999999</v>
      </c>
      <c r="F621" s="157"/>
      <c r="G621" s="157"/>
      <c r="H621" s="157"/>
      <c r="I621" s="157"/>
      <c r="J621" s="157"/>
      <c r="K621" s="157"/>
      <c r="L621" s="157"/>
      <c r="M621" s="157"/>
      <c r="N621" s="156"/>
      <c r="O621" s="156"/>
      <c r="P621" s="156"/>
      <c r="Q621" s="156"/>
      <c r="R621" s="157"/>
      <c r="S621" s="157"/>
      <c r="T621" s="157"/>
      <c r="U621" s="157"/>
      <c r="V621" s="157"/>
      <c r="W621" s="157"/>
      <c r="X621" s="157"/>
      <c r="Y621" s="147"/>
      <c r="Z621" s="147"/>
      <c r="AA621" s="147"/>
      <c r="AB621" s="147"/>
      <c r="AC621" s="147"/>
      <c r="AD621" s="147"/>
      <c r="AE621" s="147"/>
      <c r="AF621" s="147"/>
      <c r="AG621" s="147" t="s">
        <v>1170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5">
      <c r="A622" s="154"/>
      <c r="B622" s="155"/>
      <c r="C622" s="197" t="s">
        <v>1888</v>
      </c>
      <c r="D622" s="198"/>
      <c r="E622" s="199">
        <v>11.045999999999999</v>
      </c>
      <c r="F622" s="157"/>
      <c r="G622" s="157"/>
      <c r="H622" s="157"/>
      <c r="I622" s="157"/>
      <c r="J622" s="157"/>
      <c r="K622" s="157"/>
      <c r="L622" s="157"/>
      <c r="M622" s="157"/>
      <c r="N622" s="156"/>
      <c r="O622" s="156"/>
      <c r="P622" s="156"/>
      <c r="Q622" s="156"/>
      <c r="R622" s="157"/>
      <c r="S622" s="157"/>
      <c r="T622" s="157"/>
      <c r="U622" s="157"/>
      <c r="V622" s="157"/>
      <c r="W622" s="157"/>
      <c r="X622" s="157"/>
      <c r="Y622" s="147"/>
      <c r="Z622" s="147"/>
      <c r="AA622" s="147"/>
      <c r="AB622" s="147"/>
      <c r="AC622" s="147"/>
      <c r="AD622" s="147"/>
      <c r="AE622" s="147"/>
      <c r="AF622" s="147"/>
      <c r="AG622" s="147" t="s">
        <v>1170</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5">
      <c r="A623" s="154"/>
      <c r="B623" s="155"/>
      <c r="C623" s="197" t="s">
        <v>1889</v>
      </c>
      <c r="D623" s="198"/>
      <c r="E623" s="199">
        <v>10.192</v>
      </c>
      <c r="F623" s="157"/>
      <c r="G623" s="157"/>
      <c r="H623" s="157"/>
      <c r="I623" s="157"/>
      <c r="J623" s="157"/>
      <c r="K623" s="157"/>
      <c r="L623" s="157"/>
      <c r="M623" s="157"/>
      <c r="N623" s="156"/>
      <c r="O623" s="156"/>
      <c r="P623" s="156"/>
      <c r="Q623" s="156"/>
      <c r="R623" s="157"/>
      <c r="S623" s="157"/>
      <c r="T623" s="157"/>
      <c r="U623" s="157"/>
      <c r="V623" s="157"/>
      <c r="W623" s="157"/>
      <c r="X623" s="157"/>
      <c r="Y623" s="147"/>
      <c r="Z623" s="147"/>
      <c r="AA623" s="147"/>
      <c r="AB623" s="147"/>
      <c r="AC623" s="147"/>
      <c r="AD623" s="147"/>
      <c r="AE623" s="147"/>
      <c r="AF623" s="147"/>
      <c r="AG623" s="147" t="s">
        <v>1170</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5">
      <c r="A624" s="166">
        <v>206</v>
      </c>
      <c r="B624" s="167" t="s">
        <v>1890</v>
      </c>
      <c r="C624" s="183" t="s">
        <v>1891</v>
      </c>
      <c r="D624" s="168" t="s">
        <v>581</v>
      </c>
      <c r="E624" s="169">
        <v>85.876000000000005</v>
      </c>
      <c r="F624" s="170"/>
      <c r="G624" s="171">
        <f>ROUND(E624*F624,2)</f>
        <v>0</v>
      </c>
      <c r="H624" s="170">
        <v>114.62</v>
      </c>
      <c r="I624" s="171">
        <f>ROUND(E624*H624,2)</f>
        <v>9843.11</v>
      </c>
      <c r="J624" s="170">
        <v>388.57</v>
      </c>
      <c r="K624" s="171">
        <f>ROUND(E624*J624,2)</f>
        <v>33368.839999999997</v>
      </c>
      <c r="L624" s="171">
        <v>21</v>
      </c>
      <c r="M624" s="171">
        <f>G624*(1+L624/100)</f>
        <v>0</v>
      </c>
      <c r="N624" s="169">
        <v>3.14E-3</v>
      </c>
      <c r="O624" s="169">
        <f>ROUND(E624*N624,2)</f>
        <v>0.27</v>
      </c>
      <c r="P624" s="169">
        <v>0</v>
      </c>
      <c r="Q624" s="169">
        <f>ROUND(E624*P624,2)</f>
        <v>0</v>
      </c>
      <c r="R624" s="171"/>
      <c r="S624" s="171" t="s">
        <v>245</v>
      </c>
      <c r="T624" s="172" t="s">
        <v>1892</v>
      </c>
      <c r="U624" s="157">
        <v>0.95840000000000003</v>
      </c>
      <c r="V624" s="157">
        <f>ROUND(E624*U624,2)</f>
        <v>82.3</v>
      </c>
      <c r="W624" s="157"/>
      <c r="X624" s="157" t="s">
        <v>247</v>
      </c>
      <c r="Y624" s="147"/>
      <c r="Z624" s="147"/>
      <c r="AA624" s="147"/>
      <c r="AB624" s="147"/>
      <c r="AC624" s="147"/>
      <c r="AD624" s="147"/>
      <c r="AE624" s="147"/>
      <c r="AF624" s="147"/>
      <c r="AG624" s="147" t="s">
        <v>1166</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5">
      <c r="A625" s="154"/>
      <c r="B625" s="155"/>
      <c r="C625" s="197" t="s">
        <v>1893</v>
      </c>
      <c r="D625" s="198"/>
      <c r="E625" s="199">
        <v>85.876000000000005</v>
      </c>
      <c r="F625" s="157"/>
      <c r="G625" s="157"/>
      <c r="H625" s="157"/>
      <c r="I625" s="157"/>
      <c r="J625" s="157"/>
      <c r="K625" s="157"/>
      <c r="L625" s="157"/>
      <c r="M625" s="157"/>
      <c r="N625" s="156"/>
      <c r="O625" s="156"/>
      <c r="P625" s="156"/>
      <c r="Q625" s="156"/>
      <c r="R625" s="157"/>
      <c r="S625" s="157"/>
      <c r="T625" s="157"/>
      <c r="U625" s="157"/>
      <c r="V625" s="157"/>
      <c r="W625" s="157"/>
      <c r="X625" s="157"/>
      <c r="Y625" s="147"/>
      <c r="Z625" s="147"/>
      <c r="AA625" s="147"/>
      <c r="AB625" s="147"/>
      <c r="AC625" s="147"/>
      <c r="AD625" s="147"/>
      <c r="AE625" s="147"/>
      <c r="AF625" s="147"/>
      <c r="AG625" s="147" t="s">
        <v>1170</v>
      </c>
      <c r="AH625" s="147">
        <v>5</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5">
      <c r="A626" s="166">
        <v>207</v>
      </c>
      <c r="B626" s="167" t="s">
        <v>1894</v>
      </c>
      <c r="C626" s="183" t="s">
        <v>1895</v>
      </c>
      <c r="D626" s="168" t="s">
        <v>581</v>
      </c>
      <c r="E626" s="169">
        <v>94.4636</v>
      </c>
      <c r="F626" s="170"/>
      <c r="G626" s="171">
        <f>ROUND(E626*F626,2)</f>
        <v>0</v>
      </c>
      <c r="H626" s="170">
        <v>356</v>
      </c>
      <c r="I626" s="171">
        <f>ROUND(E626*H626,2)</f>
        <v>33629.040000000001</v>
      </c>
      <c r="J626" s="170">
        <v>0</v>
      </c>
      <c r="K626" s="171">
        <f>ROUND(E626*J626,2)</f>
        <v>0</v>
      </c>
      <c r="L626" s="171">
        <v>21</v>
      </c>
      <c r="M626" s="171">
        <f>G626*(1+L626/100)</f>
        <v>0</v>
      </c>
      <c r="N626" s="169">
        <v>1.18E-2</v>
      </c>
      <c r="O626" s="169">
        <f>ROUND(E626*N626,2)</f>
        <v>1.1100000000000001</v>
      </c>
      <c r="P626" s="169">
        <v>0</v>
      </c>
      <c r="Q626" s="169">
        <f>ROUND(E626*P626,2)</f>
        <v>0</v>
      </c>
      <c r="R626" s="171"/>
      <c r="S626" s="171" t="s">
        <v>245</v>
      </c>
      <c r="T626" s="172" t="s">
        <v>1165</v>
      </c>
      <c r="U626" s="157">
        <v>0</v>
      </c>
      <c r="V626" s="157">
        <f>ROUND(E626*U626,2)</f>
        <v>0</v>
      </c>
      <c r="W626" s="157"/>
      <c r="X626" s="157" t="s">
        <v>264</v>
      </c>
      <c r="Y626" s="147"/>
      <c r="Z626" s="147"/>
      <c r="AA626" s="147"/>
      <c r="AB626" s="147"/>
      <c r="AC626" s="147"/>
      <c r="AD626" s="147"/>
      <c r="AE626" s="147"/>
      <c r="AF626" s="147"/>
      <c r="AG626" s="147" t="s">
        <v>1192</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5">
      <c r="A627" s="154"/>
      <c r="B627" s="155"/>
      <c r="C627" s="197" t="s">
        <v>1896</v>
      </c>
      <c r="D627" s="198"/>
      <c r="E627" s="199">
        <v>94.4636</v>
      </c>
      <c r="F627" s="157"/>
      <c r="G627" s="157"/>
      <c r="H627" s="157"/>
      <c r="I627" s="157"/>
      <c r="J627" s="157"/>
      <c r="K627" s="157"/>
      <c r="L627" s="157"/>
      <c r="M627" s="157"/>
      <c r="N627" s="156"/>
      <c r="O627" s="156"/>
      <c r="P627" s="156"/>
      <c r="Q627" s="156"/>
      <c r="R627" s="157"/>
      <c r="S627" s="157"/>
      <c r="T627" s="157"/>
      <c r="U627" s="157"/>
      <c r="V627" s="157"/>
      <c r="W627" s="157"/>
      <c r="X627" s="157"/>
      <c r="Y627" s="147"/>
      <c r="Z627" s="147"/>
      <c r="AA627" s="147"/>
      <c r="AB627" s="147"/>
      <c r="AC627" s="147"/>
      <c r="AD627" s="147"/>
      <c r="AE627" s="147"/>
      <c r="AF627" s="147"/>
      <c r="AG627" s="147" t="s">
        <v>1170</v>
      </c>
      <c r="AH627" s="147">
        <v>5</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5">
      <c r="A628" s="173">
        <v>208</v>
      </c>
      <c r="B628" s="174" t="s">
        <v>1897</v>
      </c>
      <c r="C628" s="182" t="s">
        <v>1898</v>
      </c>
      <c r="D628" s="175" t="s">
        <v>495</v>
      </c>
      <c r="E628" s="176">
        <v>1.3980600000000001</v>
      </c>
      <c r="F628" s="177"/>
      <c r="G628" s="178">
        <f>ROUND(E628*F628,2)</f>
        <v>0</v>
      </c>
      <c r="H628" s="177">
        <v>0</v>
      </c>
      <c r="I628" s="178">
        <f>ROUND(E628*H628,2)</f>
        <v>0</v>
      </c>
      <c r="J628" s="177">
        <v>622</v>
      </c>
      <c r="K628" s="178">
        <f>ROUND(E628*J628,2)</f>
        <v>869.59</v>
      </c>
      <c r="L628" s="178">
        <v>21</v>
      </c>
      <c r="M628" s="178">
        <f>G628*(1+L628/100)</f>
        <v>0</v>
      </c>
      <c r="N628" s="176">
        <v>0</v>
      </c>
      <c r="O628" s="176">
        <f>ROUND(E628*N628,2)</f>
        <v>0</v>
      </c>
      <c r="P628" s="176">
        <v>0</v>
      </c>
      <c r="Q628" s="176">
        <f>ROUND(E628*P628,2)</f>
        <v>0</v>
      </c>
      <c r="R628" s="178" t="s">
        <v>1848</v>
      </c>
      <c r="S628" s="178" t="s">
        <v>1165</v>
      </c>
      <c r="T628" s="179" t="s">
        <v>1165</v>
      </c>
      <c r="U628" s="157">
        <v>1.2649999999999999</v>
      </c>
      <c r="V628" s="157">
        <f>ROUND(E628*U628,2)</f>
        <v>1.77</v>
      </c>
      <c r="W628" s="157"/>
      <c r="X628" s="157" t="s">
        <v>1631</v>
      </c>
      <c r="Y628" s="147"/>
      <c r="Z628" s="147"/>
      <c r="AA628" s="147"/>
      <c r="AB628" s="147"/>
      <c r="AC628" s="147"/>
      <c r="AD628" s="147"/>
      <c r="AE628" s="147"/>
      <c r="AF628" s="147"/>
      <c r="AG628" s="147" t="s">
        <v>1632</v>
      </c>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x14ac:dyDescent="0.25">
      <c r="A629" s="159" t="s">
        <v>240</v>
      </c>
      <c r="B629" s="160" t="s">
        <v>194</v>
      </c>
      <c r="C629" s="181" t="s">
        <v>195</v>
      </c>
      <c r="D629" s="161"/>
      <c r="E629" s="162"/>
      <c r="F629" s="163"/>
      <c r="G629" s="163">
        <f>SUMIF(AG630:AG637,"&lt;&gt;NOR",G630:G637)</f>
        <v>0</v>
      </c>
      <c r="H629" s="163"/>
      <c r="I629" s="163">
        <f>SUM(I630:I637)</f>
        <v>3081.9</v>
      </c>
      <c r="J629" s="163"/>
      <c r="K629" s="163">
        <f>SUM(K630:K637)</f>
        <v>6222.3200000000006</v>
      </c>
      <c r="L629" s="163"/>
      <c r="M629" s="163">
        <f>SUM(M630:M637)</f>
        <v>0</v>
      </c>
      <c r="N629" s="162"/>
      <c r="O629" s="162">
        <f>SUM(O630:O637)</f>
        <v>0.01</v>
      </c>
      <c r="P629" s="162"/>
      <c r="Q629" s="162">
        <f>SUM(Q630:Q637)</f>
        <v>0</v>
      </c>
      <c r="R629" s="163"/>
      <c r="S629" s="163"/>
      <c r="T629" s="164"/>
      <c r="U629" s="158"/>
      <c r="V629" s="158">
        <f>SUM(V630:V637)</f>
        <v>7.8</v>
      </c>
      <c r="W629" s="158"/>
      <c r="X629" s="158"/>
      <c r="AG629" t="s">
        <v>241</v>
      </c>
    </row>
    <row r="630" spans="1:60" outlineLevel="1" x14ac:dyDescent="0.25">
      <c r="A630" s="166">
        <v>209</v>
      </c>
      <c r="B630" s="167" t="s">
        <v>1899</v>
      </c>
      <c r="C630" s="183" t="s">
        <v>1900</v>
      </c>
      <c r="D630" s="168" t="s">
        <v>581</v>
      </c>
      <c r="E630" s="169">
        <v>13.0672</v>
      </c>
      <c r="F630" s="170"/>
      <c r="G630" s="171">
        <f>ROUND(E630*F630,2)</f>
        <v>0</v>
      </c>
      <c r="H630" s="170">
        <v>235.85</v>
      </c>
      <c r="I630" s="171">
        <f>ROUND(E630*H630,2)</f>
        <v>3081.9</v>
      </c>
      <c r="J630" s="170">
        <v>123.65</v>
      </c>
      <c r="K630" s="171">
        <f>ROUND(E630*J630,2)</f>
        <v>1615.76</v>
      </c>
      <c r="L630" s="171">
        <v>21</v>
      </c>
      <c r="M630" s="171">
        <f>G630*(1+L630/100)</f>
        <v>0</v>
      </c>
      <c r="N630" s="169">
        <v>6.2E-4</v>
      </c>
      <c r="O630" s="169">
        <f>ROUND(E630*N630,2)</f>
        <v>0.01</v>
      </c>
      <c r="P630" s="169">
        <v>0</v>
      </c>
      <c r="Q630" s="169">
        <f>ROUND(E630*P630,2)</f>
        <v>0</v>
      </c>
      <c r="R630" s="171" t="s">
        <v>1901</v>
      </c>
      <c r="S630" s="171" t="s">
        <v>1165</v>
      </c>
      <c r="T630" s="172" t="s">
        <v>1165</v>
      </c>
      <c r="U630" s="157">
        <v>0.23899999999999999</v>
      </c>
      <c r="V630" s="157">
        <f>ROUND(E630*U630,2)</f>
        <v>3.12</v>
      </c>
      <c r="W630" s="157"/>
      <c r="X630" s="157" t="s">
        <v>247</v>
      </c>
      <c r="Y630" s="147"/>
      <c r="Z630" s="147"/>
      <c r="AA630" s="147"/>
      <c r="AB630" s="147"/>
      <c r="AC630" s="147"/>
      <c r="AD630" s="147"/>
      <c r="AE630" s="147"/>
      <c r="AF630" s="147"/>
      <c r="AG630" s="147" t="s">
        <v>1166</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5">
      <c r="A631" s="154"/>
      <c r="B631" s="155"/>
      <c r="C631" s="197" t="s">
        <v>1536</v>
      </c>
      <c r="D631" s="198"/>
      <c r="E631" s="199"/>
      <c r="F631" s="157"/>
      <c r="G631" s="157"/>
      <c r="H631" s="157"/>
      <c r="I631" s="157"/>
      <c r="J631" s="157"/>
      <c r="K631" s="157"/>
      <c r="L631" s="157"/>
      <c r="M631" s="157"/>
      <c r="N631" s="156"/>
      <c r="O631" s="156"/>
      <c r="P631" s="156"/>
      <c r="Q631" s="156"/>
      <c r="R631" s="157"/>
      <c r="S631" s="157"/>
      <c r="T631" s="157"/>
      <c r="U631" s="157"/>
      <c r="V631" s="157"/>
      <c r="W631" s="157"/>
      <c r="X631" s="157"/>
      <c r="Y631" s="147"/>
      <c r="Z631" s="147"/>
      <c r="AA631" s="147"/>
      <c r="AB631" s="147"/>
      <c r="AC631" s="147"/>
      <c r="AD631" s="147"/>
      <c r="AE631" s="147"/>
      <c r="AF631" s="147"/>
      <c r="AG631" s="147" t="s">
        <v>1170</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5">
      <c r="A632" s="154"/>
      <c r="B632" s="155"/>
      <c r="C632" s="197" t="s">
        <v>1902</v>
      </c>
      <c r="D632" s="198"/>
      <c r="E632" s="199">
        <v>4.7276999999999996</v>
      </c>
      <c r="F632" s="157"/>
      <c r="G632" s="157"/>
      <c r="H632" s="157"/>
      <c r="I632" s="157"/>
      <c r="J632" s="157"/>
      <c r="K632" s="157"/>
      <c r="L632" s="157"/>
      <c r="M632" s="157"/>
      <c r="N632" s="156"/>
      <c r="O632" s="156"/>
      <c r="P632" s="156"/>
      <c r="Q632" s="156"/>
      <c r="R632" s="157"/>
      <c r="S632" s="157"/>
      <c r="T632" s="157"/>
      <c r="U632" s="157"/>
      <c r="V632" s="157"/>
      <c r="W632" s="157"/>
      <c r="X632" s="157"/>
      <c r="Y632" s="147"/>
      <c r="Z632" s="147"/>
      <c r="AA632" s="147"/>
      <c r="AB632" s="147"/>
      <c r="AC632" s="147"/>
      <c r="AD632" s="147"/>
      <c r="AE632" s="147"/>
      <c r="AF632" s="147"/>
      <c r="AG632" s="147" t="s">
        <v>1170</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5">
      <c r="A633" s="154"/>
      <c r="B633" s="155"/>
      <c r="C633" s="197" t="s">
        <v>1903</v>
      </c>
      <c r="D633" s="198"/>
      <c r="E633" s="199">
        <v>8.3394999999999992</v>
      </c>
      <c r="F633" s="157"/>
      <c r="G633" s="157"/>
      <c r="H633" s="157"/>
      <c r="I633" s="157"/>
      <c r="J633" s="157"/>
      <c r="K633" s="157"/>
      <c r="L633" s="157"/>
      <c r="M633" s="157"/>
      <c r="N633" s="156"/>
      <c r="O633" s="156"/>
      <c r="P633" s="156"/>
      <c r="Q633" s="156"/>
      <c r="R633" s="157"/>
      <c r="S633" s="157"/>
      <c r="T633" s="157"/>
      <c r="U633" s="157"/>
      <c r="V633" s="157"/>
      <c r="W633" s="157"/>
      <c r="X633" s="157"/>
      <c r="Y633" s="147"/>
      <c r="Z633" s="147"/>
      <c r="AA633" s="147"/>
      <c r="AB633" s="147"/>
      <c r="AC633" s="147"/>
      <c r="AD633" s="147"/>
      <c r="AE633" s="147"/>
      <c r="AF633" s="147"/>
      <c r="AG633" s="147" t="s">
        <v>1170</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ht="13.25" customHeight="1" outlineLevel="1" x14ac:dyDescent="0.25">
      <c r="A634" s="166">
        <v>210</v>
      </c>
      <c r="B634" s="167" t="s">
        <v>1904</v>
      </c>
      <c r="C634" s="183" t="s">
        <v>1972</v>
      </c>
      <c r="D634" s="168" t="s">
        <v>581</v>
      </c>
      <c r="E634" s="169">
        <v>19.60238</v>
      </c>
      <c r="F634" s="170"/>
      <c r="G634" s="171">
        <f>ROUND(E634*F634,2)</f>
        <v>0</v>
      </c>
      <c r="H634" s="170">
        <v>0</v>
      </c>
      <c r="I634" s="171">
        <f>ROUND(E634*H634,2)</f>
        <v>0</v>
      </c>
      <c r="J634" s="170">
        <v>235</v>
      </c>
      <c r="K634" s="171">
        <f>ROUND(E634*J634,2)</f>
        <v>4606.5600000000004</v>
      </c>
      <c r="L634" s="171">
        <v>21</v>
      </c>
      <c r="M634" s="171">
        <f>G634*(1+L634/100)</f>
        <v>0</v>
      </c>
      <c r="N634" s="169">
        <v>2.4000000000000001E-4</v>
      </c>
      <c r="O634" s="169">
        <f>ROUND(E634*N634,2)</f>
        <v>0</v>
      </c>
      <c r="P634" s="169">
        <v>0</v>
      </c>
      <c r="Q634" s="169">
        <f>ROUND(E634*P634,2)</f>
        <v>0</v>
      </c>
      <c r="R634" s="171"/>
      <c r="S634" s="171" t="s">
        <v>245</v>
      </c>
      <c r="T634" s="172" t="s">
        <v>1165</v>
      </c>
      <c r="U634" s="157">
        <v>0.23899999999999999</v>
      </c>
      <c r="V634" s="157">
        <f>ROUND(E634*U634,2)</f>
        <v>4.68</v>
      </c>
      <c r="W634" s="157"/>
      <c r="X634" s="157" t="s">
        <v>247</v>
      </c>
      <c r="Y634" s="147"/>
      <c r="Z634" s="147"/>
      <c r="AA634" s="147"/>
      <c r="AB634" s="147"/>
      <c r="AC634" s="147"/>
      <c r="AD634" s="147"/>
      <c r="AE634" s="147"/>
      <c r="AF634" s="147"/>
      <c r="AG634" s="147" t="s">
        <v>1166</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5">
      <c r="A635" s="154"/>
      <c r="B635" s="155"/>
      <c r="C635" s="197" t="s">
        <v>1905</v>
      </c>
      <c r="D635" s="198"/>
      <c r="E635" s="199">
        <v>1.8845000000000001</v>
      </c>
      <c r="F635" s="157"/>
      <c r="G635" s="157"/>
      <c r="H635" s="157"/>
      <c r="I635" s="157"/>
      <c r="J635" s="157"/>
      <c r="K635" s="157"/>
      <c r="L635" s="157"/>
      <c r="M635" s="157"/>
      <c r="N635" s="156"/>
      <c r="O635" s="156"/>
      <c r="P635" s="156"/>
      <c r="Q635" s="156"/>
      <c r="R635" s="157"/>
      <c r="S635" s="157"/>
      <c r="T635" s="157"/>
      <c r="U635" s="157"/>
      <c r="V635" s="157"/>
      <c r="W635" s="157"/>
      <c r="X635" s="157"/>
      <c r="Y635" s="147"/>
      <c r="Z635" s="147"/>
      <c r="AA635" s="147"/>
      <c r="AB635" s="147"/>
      <c r="AC635" s="147"/>
      <c r="AD635" s="147"/>
      <c r="AE635" s="147"/>
      <c r="AF635" s="147"/>
      <c r="AG635" s="147" t="s">
        <v>1170</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5">
      <c r="A636" s="154"/>
      <c r="B636" s="155"/>
      <c r="C636" s="197" t="s">
        <v>1906</v>
      </c>
      <c r="D636" s="198"/>
      <c r="E636" s="199">
        <v>10.6</v>
      </c>
      <c r="F636" s="157"/>
      <c r="G636" s="157"/>
      <c r="H636" s="157"/>
      <c r="I636" s="157"/>
      <c r="J636" s="157"/>
      <c r="K636" s="157"/>
      <c r="L636" s="157"/>
      <c r="M636" s="157"/>
      <c r="N636" s="156"/>
      <c r="O636" s="156"/>
      <c r="P636" s="156"/>
      <c r="Q636" s="156"/>
      <c r="R636" s="157"/>
      <c r="S636" s="157"/>
      <c r="T636" s="157"/>
      <c r="U636" s="157"/>
      <c r="V636" s="157"/>
      <c r="W636" s="157"/>
      <c r="X636" s="157"/>
      <c r="Y636" s="147"/>
      <c r="Z636" s="147"/>
      <c r="AA636" s="147"/>
      <c r="AB636" s="147"/>
      <c r="AC636" s="147"/>
      <c r="AD636" s="147"/>
      <c r="AE636" s="147"/>
      <c r="AF636" s="147"/>
      <c r="AG636" s="147" t="s">
        <v>1170</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5">
      <c r="A637" s="154"/>
      <c r="B637" s="155"/>
      <c r="C637" s="197" t="s">
        <v>1907</v>
      </c>
      <c r="D637" s="198"/>
      <c r="E637" s="199">
        <v>7.1178800000000004</v>
      </c>
      <c r="F637" s="157"/>
      <c r="G637" s="157"/>
      <c r="H637" s="157"/>
      <c r="I637" s="157"/>
      <c r="J637" s="157"/>
      <c r="K637" s="157"/>
      <c r="L637" s="157"/>
      <c r="M637" s="157"/>
      <c r="N637" s="156"/>
      <c r="O637" s="156"/>
      <c r="P637" s="156"/>
      <c r="Q637" s="156"/>
      <c r="R637" s="157"/>
      <c r="S637" s="157"/>
      <c r="T637" s="157"/>
      <c r="U637" s="157"/>
      <c r="V637" s="157"/>
      <c r="W637" s="157"/>
      <c r="X637" s="157"/>
      <c r="Y637" s="147"/>
      <c r="Z637" s="147"/>
      <c r="AA637" s="147"/>
      <c r="AB637" s="147"/>
      <c r="AC637" s="147"/>
      <c r="AD637" s="147"/>
      <c r="AE637" s="147"/>
      <c r="AF637" s="147"/>
      <c r="AG637" s="147" t="s">
        <v>1170</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x14ac:dyDescent="0.25">
      <c r="A638" s="159" t="s">
        <v>240</v>
      </c>
      <c r="B638" s="160" t="s">
        <v>196</v>
      </c>
      <c r="C638" s="181" t="s">
        <v>197</v>
      </c>
      <c r="D638" s="161"/>
      <c r="E638" s="162"/>
      <c r="F638" s="163"/>
      <c r="G638" s="163">
        <f>SUMIF(AG639:AG650,"&lt;&gt;NOR",G639:G650)</f>
        <v>0</v>
      </c>
      <c r="H638" s="163"/>
      <c r="I638" s="163">
        <f>SUM(I639:I650)</f>
        <v>21799.13</v>
      </c>
      <c r="J638" s="163"/>
      <c r="K638" s="163">
        <f>SUM(K639:K650)</f>
        <v>150347.22</v>
      </c>
      <c r="L638" s="163"/>
      <c r="M638" s="163">
        <f>SUM(M639:M650)</f>
        <v>0</v>
      </c>
      <c r="N638" s="162"/>
      <c r="O638" s="162">
        <f>SUM(O639:O650)</f>
        <v>0.47</v>
      </c>
      <c r="P638" s="162"/>
      <c r="Q638" s="162">
        <f>SUM(Q639:Q650)</f>
        <v>0</v>
      </c>
      <c r="R638" s="163"/>
      <c r="S638" s="163"/>
      <c r="T638" s="164"/>
      <c r="U638" s="158"/>
      <c r="V638" s="158">
        <f>SUM(V639:V650)</f>
        <v>289.67</v>
      </c>
      <c r="W638" s="158"/>
      <c r="X638" s="158"/>
      <c r="AG638" t="s">
        <v>241</v>
      </c>
    </row>
    <row r="639" spans="1:60" outlineLevel="1" x14ac:dyDescent="0.25">
      <c r="A639" s="166">
        <v>211</v>
      </c>
      <c r="B639" s="167" t="s">
        <v>1908</v>
      </c>
      <c r="C639" s="183" t="s">
        <v>1909</v>
      </c>
      <c r="D639" s="168" t="s">
        <v>581</v>
      </c>
      <c r="E639" s="169">
        <v>45.08</v>
      </c>
      <c r="F639" s="170"/>
      <c r="G639" s="171">
        <f>ROUND(E639*F639,2)</f>
        <v>0</v>
      </c>
      <c r="H639" s="170">
        <v>0.1</v>
      </c>
      <c r="I639" s="171">
        <f>ROUND(E639*H639,2)</f>
        <v>4.51</v>
      </c>
      <c r="J639" s="170">
        <v>24</v>
      </c>
      <c r="K639" s="171">
        <f>ROUND(E639*J639,2)</f>
        <v>1081.92</v>
      </c>
      <c r="L639" s="171">
        <v>21</v>
      </c>
      <c r="M639" s="171">
        <f>G639*(1+L639/100)</f>
        <v>0</v>
      </c>
      <c r="N639" s="169">
        <v>0</v>
      </c>
      <c r="O639" s="169">
        <f>ROUND(E639*N639,2)</f>
        <v>0</v>
      </c>
      <c r="P639" s="169">
        <v>0</v>
      </c>
      <c r="Q639" s="169">
        <f>ROUND(E639*P639,2)</f>
        <v>0</v>
      </c>
      <c r="R639" s="171" t="s">
        <v>1910</v>
      </c>
      <c r="S639" s="171" t="s">
        <v>1165</v>
      </c>
      <c r="T639" s="172" t="s">
        <v>1165</v>
      </c>
      <c r="U639" s="157">
        <v>4.3220000000000001E-2</v>
      </c>
      <c r="V639" s="157">
        <f>ROUND(E639*U639,2)</f>
        <v>1.95</v>
      </c>
      <c r="W639" s="157"/>
      <c r="X639" s="157" t="s">
        <v>247</v>
      </c>
      <c r="Y639" s="147"/>
      <c r="Z639" s="147"/>
      <c r="AA639" s="147"/>
      <c r="AB639" s="147"/>
      <c r="AC639" s="147"/>
      <c r="AD639" s="147"/>
      <c r="AE639" s="147"/>
      <c r="AF639" s="147"/>
      <c r="AG639" s="147" t="s">
        <v>1166</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5">
      <c r="A640" s="154"/>
      <c r="B640" s="155"/>
      <c r="C640" s="197" t="s">
        <v>1410</v>
      </c>
      <c r="D640" s="198"/>
      <c r="E640" s="199">
        <v>45.08</v>
      </c>
      <c r="F640" s="157"/>
      <c r="G640" s="157"/>
      <c r="H640" s="157"/>
      <c r="I640" s="157"/>
      <c r="J640" s="157"/>
      <c r="K640" s="157"/>
      <c r="L640" s="157"/>
      <c r="M640" s="157"/>
      <c r="N640" s="156"/>
      <c r="O640" s="156"/>
      <c r="P640" s="156"/>
      <c r="Q640" s="156"/>
      <c r="R640" s="157"/>
      <c r="S640" s="157"/>
      <c r="T640" s="157"/>
      <c r="U640" s="157"/>
      <c r="V640" s="157"/>
      <c r="W640" s="157"/>
      <c r="X640" s="157"/>
      <c r="Y640" s="147"/>
      <c r="Z640" s="147"/>
      <c r="AA640" s="147"/>
      <c r="AB640" s="147"/>
      <c r="AC640" s="147"/>
      <c r="AD640" s="147"/>
      <c r="AE640" s="147"/>
      <c r="AF640" s="147"/>
      <c r="AG640" s="147" t="s">
        <v>1170</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5">
      <c r="A641" s="166">
        <v>212</v>
      </c>
      <c r="B641" s="167" t="s">
        <v>1911</v>
      </c>
      <c r="C641" s="183" t="s">
        <v>1912</v>
      </c>
      <c r="D641" s="168" t="s">
        <v>581</v>
      </c>
      <c r="E641" s="169">
        <v>2140.9250499999998</v>
      </c>
      <c r="F641" s="170"/>
      <c r="G641" s="171">
        <f>ROUND(E641*F641,2)</f>
        <v>0</v>
      </c>
      <c r="H641" s="170">
        <v>4.68</v>
      </c>
      <c r="I641" s="171">
        <f>ROUND(E641*H641,2)</f>
        <v>10019.530000000001</v>
      </c>
      <c r="J641" s="170">
        <v>16.82</v>
      </c>
      <c r="K641" s="171">
        <f>ROUND(E641*J641,2)</f>
        <v>36010.36</v>
      </c>
      <c r="L641" s="171">
        <v>21</v>
      </c>
      <c r="M641" s="171">
        <f>G641*(1+L641/100)</f>
        <v>0</v>
      </c>
      <c r="N641" s="169">
        <v>6.9999999999999994E-5</v>
      </c>
      <c r="O641" s="169">
        <f>ROUND(E641*N641,2)</f>
        <v>0.15</v>
      </c>
      <c r="P641" s="169">
        <v>0</v>
      </c>
      <c r="Q641" s="169">
        <f>ROUND(E641*P641,2)</f>
        <v>0</v>
      </c>
      <c r="R641" s="171" t="s">
        <v>1910</v>
      </c>
      <c r="S641" s="171" t="s">
        <v>1165</v>
      </c>
      <c r="T641" s="172" t="s">
        <v>1165</v>
      </c>
      <c r="U641" s="157">
        <v>3.2480000000000002E-2</v>
      </c>
      <c r="V641" s="157">
        <f>ROUND(E641*U641,2)</f>
        <v>69.540000000000006</v>
      </c>
      <c r="W641" s="157"/>
      <c r="X641" s="157" t="s">
        <v>247</v>
      </c>
      <c r="Y641" s="147"/>
      <c r="Z641" s="147"/>
      <c r="AA641" s="147"/>
      <c r="AB641" s="147"/>
      <c r="AC641" s="147"/>
      <c r="AD641" s="147"/>
      <c r="AE641" s="147"/>
      <c r="AF641" s="147"/>
      <c r="AG641" s="147" t="s">
        <v>1166</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5">
      <c r="A642" s="154"/>
      <c r="B642" s="155"/>
      <c r="C642" s="197" t="s">
        <v>1913</v>
      </c>
      <c r="D642" s="198"/>
      <c r="E642" s="199">
        <v>12.75825</v>
      </c>
      <c r="F642" s="157"/>
      <c r="G642" s="157"/>
      <c r="H642" s="157"/>
      <c r="I642" s="157"/>
      <c r="J642" s="157"/>
      <c r="K642" s="157"/>
      <c r="L642" s="157"/>
      <c r="M642" s="157"/>
      <c r="N642" s="156"/>
      <c r="O642" s="156"/>
      <c r="P642" s="156"/>
      <c r="Q642" s="156"/>
      <c r="R642" s="157"/>
      <c r="S642" s="157"/>
      <c r="T642" s="157"/>
      <c r="U642" s="157"/>
      <c r="V642" s="157"/>
      <c r="W642" s="157"/>
      <c r="X642" s="157"/>
      <c r="Y642" s="147"/>
      <c r="Z642" s="147"/>
      <c r="AA642" s="147"/>
      <c r="AB642" s="147"/>
      <c r="AC642" s="147"/>
      <c r="AD642" s="147"/>
      <c r="AE642" s="147"/>
      <c r="AF642" s="147"/>
      <c r="AG642" s="147" t="s">
        <v>1170</v>
      </c>
      <c r="AH642" s="147">
        <v>5</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5">
      <c r="A643" s="154"/>
      <c r="B643" s="155"/>
      <c r="C643" s="197" t="s">
        <v>1914</v>
      </c>
      <c r="D643" s="198"/>
      <c r="E643" s="199">
        <v>45.08</v>
      </c>
      <c r="F643" s="157"/>
      <c r="G643" s="157"/>
      <c r="H643" s="157"/>
      <c r="I643" s="157"/>
      <c r="J643" s="157"/>
      <c r="K643" s="157"/>
      <c r="L643" s="157"/>
      <c r="M643" s="157"/>
      <c r="N643" s="156"/>
      <c r="O643" s="156"/>
      <c r="P643" s="156"/>
      <c r="Q643" s="156"/>
      <c r="R643" s="157"/>
      <c r="S643" s="157"/>
      <c r="T643" s="157"/>
      <c r="U643" s="157"/>
      <c r="V643" s="157"/>
      <c r="W643" s="157"/>
      <c r="X643" s="157"/>
      <c r="Y643" s="147"/>
      <c r="Z643" s="147"/>
      <c r="AA643" s="147"/>
      <c r="AB643" s="147"/>
      <c r="AC643" s="147"/>
      <c r="AD643" s="147"/>
      <c r="AE643" s="147"/>
      <c r="AF643" s="147"/>
      <c r="AG643" s="147" t="s">
        <v>1170</v>
      </c>
      <c r="AH643" s="147">
        <v>5</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5">
      <c r="A644" s="154"/>
      <c r="B644" s="155"/>
      <c r="C644" s="197" t="s">
        <v>1556</v>
      </c>
      <c r="D644" s="198"/>
      <c r="E644" s="199">
        <v>8.0500000000000007</v>
      </c>
      <c r="F644" s="157"/>
      <c r="G644" s="157"/>
      <c r="H644" s="157"/>
      <c r="I644" s="157"/>
      <c r="J644" s="157"/>
      <c r="K644" s="157"/>
      <c r="L644" s="157"/>
      <c r="M644" s="157"/>
      <c r="N644" s="156"/>
      <c r="O644" s="156"/>
      <c r="P644" s="156"/>
      <c r="Q644" s="156"/>
      <c r="R644" s="157"/>
      <c r="S644" s="157"/>
      <c r="T644" s="157"/>
      <c r="U644" s="157"/>
      <c r="V644" s="157"/>
      <c r="W644" s="157"/>
      <c r="X644" s="157"/>
      <c r="Y644" s="147"/>
      <c r="Z644" s="147"/>
      <c r="AA644" s="147"/>
      <c r="AB644" s="147"/>
      <c r="AC644" s="147"/>
      <c r="AD644" s="147"/>
      <c r="AE644" s="147"/>
      <c r="AF644" s="147"/>
      <c r="AG644" s="147" t="s">
        <v>1170</v>
      </c>
      <c r="AH644" s="147">
        <v>5</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5">
      <c r="A645" s="154"/>
      <c r="B645" s="155"/>
      <c r="C645" s="197" t="s">
        <v>1437</v>
      </c>
      <c r="D645" s="198"/>
      <c r="E645" s="199">
        <v>1363.7277999999999</v>
      </c>
      <c r="F645" s="157"/>
      <c r="G645" s="157"/>
      <c r="H645" s="157"/>
      <c r="I645" s="157"/>
      <c r="J645" s="157"/>
      <c r="K645" s="157"/>
      <c r="L645" s="157"/>
      <c r="M645" s="157"/>
      <c r="N645" s="156"/>
      <c r="O645" s="156"/>
      <c r="P645" s="156"/>
      <c r="Q645" s="156"/>
      <c r="R645" s="157"/>
      <c r="S645" s="157"/>
      <c r="T645" s="157"/>
      <c r="U645" s="157"/>
      <c r="V645" s="157"/>
      <c r="W645" s="157"/>
      <c r="X645" s="157"/>
      <c r="Y645" s="147"/>
      <c r="Z645" s="147"/>
      <c r="AA645" s="147"/>
      <c r="AB645" s="147"/>
      <c r="AC645" s="147"/>
      <c r="AD645" s="147"/>
      <c r="AE645" s="147"/>
      <c r="AF645" s="147"/>
      <c r="AG645" s="147" t="s">
        <v>1170</v>
      </c>
      <c r="AH645" s="147">
        <v>5</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5">
      <c r="A646" s="154"/>
      <c r="B646" s="155"/>
      <c r="C646" s="197" t="s">
        <v>1915</v>
      </c>
      <c r="D646" s="198"/>
      <c r="E646" s="199">
        <v>23.919</v>
      </c>
      <c r="F646" s="157"/>
      <c r="G646" s="157"/>
      <c r="H646" s="157"/>
      <c r="I646" s="157"/>
      <c r="J646" s="157"/>
      <c r="K646" s="157"/>
      <c r="L646" s="157"/>
      <c r="M646" s="157"/>
      <c r="N646" s="156"/>
      <c r="O646" s="156"/>
      <c r="P646" s="156"/>
      <c r="Q646" s="156"/>
      <c r="R646" s="157"/>
      <c r="S646" s="157"/>
      <c r="T646" s="157"/>
      <c r="U646" s="157"/>
      <c r="V646" s="157"/>
      <c r="W646" s="157"/>
      <c r="X646" s="157"/>
      <c r="Y646" s="147"/>
      <c r="Z646" s="147"/>
      <c r="AA646" s="147"/>
      <c r="AB646" s="147"/>
      <c r="AC646" s="147"/>
      <c r="AD646" s="147"/>
      <c r="AE646" s="147"/>
      <c r="AF646" s="147"/>
      <c r="AG646" s="147" t="s">
        <v>1170</v>
      </c>
      <c r="AH646" s="147">
        <v>5</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5">
      <c r="A647" s="154"/>
      <c r="B647" s="155"/>
      <c r="C647" s="197" t="s">
        <v>1557</v>
      </c>
      <c r="D647" s="198"/>
      <c r="E647" s="199">
        <v>639.35</v>
      </c>
      <c r="F647" s="157"/>
      <c r="G647" s="157"/>
      <c r="H647" s="157"/>
      <c r="I647" s="157"/>
      <c r="J647" s="157"/>
      <c r="K647" s="157"/>
      <c r="L647" s="157"/>
      <c r="M647" s="157"/>
      <c r="N647" s="156"/>
      <c r="O647" s="156"/>
      <c r="P647" s="156"/>
      <c r="Q647" s="156"/>
      <c r="R647" s="157"/>
      <c r="S647" s="157"/>
      <c r="T647" s="157"/>
      <c r="U647" s="157"/>
      <c r="V647" s="157"/>
      <c r="W647" s="157"/>
      <c r="X647" s="157"/>
      <c r="Y647" s="147"/>
      <c r="Z647" s="147"/>
      <c r="AA647" s="147"/>
      <c r="AB647" s="147"/>
      <c r="AC647" s="147"/>
      <c r="AD647" s="147"/>
      <c r="AE647" s="147"/>
      <c r="AF647" s="147"/>
      <c r="AG647" s="147" t="s">
        <v>1170</v>
      </c>
      <c r="AH647" s="147">
        <v>5</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5">
      <c r="A648" s="154"/>
      <c r="B648" s="155"/>
      <c r="C648" s="197" t="s">
        <v>1558</v>
      </c>
      <c r="D648" s="198"/>
      <c r="E648" s="199">
        <v>48.04</v>
      </c>
      <c r="F648" s="157"/>
      <c r="G648" s="157"/>
      <c r="H648" s="157"/>
      <c r="I648" s="157"/>
      <c r="J648" s="157"/>
      <c r="K648" s="157"/>
      <c r="L648" s="157"/>
      <c r="M648" s="157"/>
      <c r="N648" s="156"/>
      <c r="O648" s="156"/>
      <c r="P648" s="156"/>
      <c r="Q648" s="156"/>
      <c r="R648" s="157"/>
      <c r="S648" s="157"/>
      <c r="T648" s="157"/>
      <c r="U648" s="157"/>
      <c r="V648" s="157"/>
      <c r="W648" s="157"/>
      <c r="X648" s="157"/>
      <c r="Y648" s="147"/>
      <c r="Z648" s="147"/>
      <c r="AA648" s="147"/>
      <c r="AB648" s="147"/>
      <c r="AC648" s="147"/>
      <c r="AD648" s="147"/>
      <c r="AE648" s="147"/>
      <c r="AF648" s="147"/>
      <c r="AG648" s="147" t="s">
        <v>1170</v>
      </c>
      <c r="AH648" s="147">
        <v>5</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ht="31.1" outlineLevel="1" x14ac:dyDescent="0.25">
      <c r="A649" s="166">
        <v>213</v>
      </c>
      <c r="B649" s="167" t="s">
        <v>1916</v>
      </c>
      <c r="C649" s="183" t="s">
        <v>1917</v>
      </c>
      <c r="D649" s="168" t="s">
        <v>581</v>
      </c>
      <c r="E649" s="169">
        <v>2140.9250499999998</v>
      </c>
      <c r="F649" s="170"/>
      <c r="G649" s="171">
        <f>ROUND(E649*F649,2)</f>
        <v>0</v>
      </c>
      <c r="H649" s="170">
        <v>5.5</v>
      </c>
      <c r="I649" s="171">
        <f>ROUND(E649*H649,2)</f>
        <v>11775.09</v>
      </c>
      <c r="J649" s="170">
        <v>52.9</v>
      </c>
      <c r="K649" s="171">
        <f>ROUND(E649*J649,2)</f>
        <v>113254.94</v>
      </c>
      <c r="L649" s="171">
        <v>21</v>
      </c>
      <c r="M649" s="171">
        <f>G649*(1+L649/100)</f>
        <v>0</v>
      </c>
      <c r="N649" s="169">
        <v>1.4999999999999999E-4</v>
      </c>
      <c r="O649" s="169">
        <f>ROUND(E649*N649,2)</f>
        <v>0.32</v>
      </c>
      <c r="P649" s="169">
        <v>0</v>
      </c>
      <c r="Q649" s="169">
        <f>ROUND(E649*P649,2)</f>
        <v>0</v>
      </c>
      <c r="R649" s="171" t="s">
        <v>1910</v>
      </c>
      <c r="S649" s="171" t="s">
        <v>1165</v>
      </c>
      <c r="T649" s="172" t="s">
        <v>1165</v>
      </c>
      <c r="U649" s="157">
        <v>0.10191</v>
      </c>
      <c r="V649" s="157">
        <f>ROUND(E649*U649,2)</f>
        <v>218.18</v>
      </c>
      <c r="W649" s="157"/>
      <c r="X649" s="157" t="s">
        <v>247</v>
      </c>
      <c r="Y649" s="147"/>
      <c r="Z649" s="147"/>
      <c r="AA649" s="147"/>
      <c r="AB649" s="147"/>
      <c r="AC649" s="147"/>
      <c r="AD649" s="147"/>
      <c r="AE649" s="147"/>
      <c r="AF649" s="147"/>
      <c r="AG649" s="147" t="s">
        <v>1166</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5">
      <c r="A650" s="154"/>
      <c r="B650" s="155"/>
      <c r="C650" s="197" t="s">
        <v>1918</v>
      </c>
      <c r="D650" s="198"/>
      <c r="E650" s="199">
        <v>2140.9250499999998</v>
      </c>
      <c r="F650" s="157"/>
      <c r="G650" s="157"/>
      <c r="H650" s="157"/>
      <c r="I650" s="157"/>
      <c r="J650" s="157"/>
      <c r="K650" s="157"/>
      <c r="L650" s="157"/>
      <c r="M650" s="157"/>
      <c r="N650" s="156"/>
      <c r="O650" s="156"/>
      <c r="P650" s="156"/>
      <c r="Q650" s="156"/>
      <c r="R650" s="157"/>
      <c r="S650" s="157"/>
      <c r="T650" s="157"/>
      <c r="U650" s="157"/>
      <c r="V650" s="157"/>
      <c r="W650" s="157"/>
      <c r="X650" s="157"/>
      <c r="Y650" s="147"/>
      <c r="Z650" s="147"/>
      <c r="AA650" s="147"/>
      <c r="AB650" s="147"/>
      <c r="AC650" s="147"/>
      <c r="AD650" s="147"/>
      <c r="AE650" s="147"/>
      <c r="AF650" s="147"/>
      <c r="AG650" s="147" t="s">
        <v>1170</v>
      </c>
      <c r="AH650" s="147">
        <v>5</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x14ac:dyDescent="0.25">
      <c r="A651" s="159" t="s">
        <v>240</v>
      </c>
      <c r="B651" s="160" t="s">
        <v>198</v>
      </c>
      <c r="C651" s="181" t="s">
        <v>199</v>
      </c>
      <c r="D651" s="161"/>
      <c r="E651" s="162"/>
      <c r="F651" s="163"/>
      <c r="G651" s="163">
        <f>SUMIF(AG652:AG653,"&lt;&gt;NOR",G652:G653)</f>
        <v>0</v>
      </c>
      <c r="H651" s="163"/>
      <c r="I651" s="163">
        <f>SUM(I652:I653)</f>
        <v>0</v>
      </c>
      <c r="J651" s="163"/>
      <c r="K651" s="163">
        <f>SUM(K652:K653)</f>
        <v>246785</v>
      </c>
      <c r="L651" s="163"/>
      <c r="M651" s="163">
        <f>SUM(M652:M653)</f>
        <v>0</v>
      </c>
      <c r="N651" s="162"/>
      <c r="O651" s="162">
        <f>SUM(O652:O653)</f>
        <v>0</v>
      </c>
      <c r="P651" s="162"/>
      <c r="Q651" s="162">
        <f>SUM(Q652:Q653)</f>
        <v>0</v>
      </c>
      <c r="R651" s="163"/>
      <c r="S651" s="163"/>
      <c r="T651" s="164"/>
      <c r="U651" s="158"/>
      <c r="V651" s="158">
        <f>SUM(V652:V653)</f>
        <v>0</v>
      </c>
      <c r="W651" s="158"/>
      <c r="X651" s="158"/>
      <c r="AG651" t="s">
        <v>241</v>
      </c>
    </row>
    <row r="652" spans="1:60" outlineLevel="1" x14ac:dyDescent="0.25">
      <c r="A652" s="173">
        <v>214</v>
      </c>
      <c r="B652" s="174" t="s">
        <v>1919</v>
      </c>
      <c r="C652" s="182" t="s">
        <v>1920</v>
      </c>
      <c r="D652" s="175" t="s">
        <v>502</v>
      </c>
      <c r="E652" s="176">
        <v>6</v>
      </c>
      <c r="F652" s="177"/>
      <c r="G652" s="178">
        <f>ROUND(E652*F652,2)</f>
        <v>0</v>
      </c>
      <c r="H652" s="177">
        <v>0</v>
      </c>
      <c r="I652" s="178">
        <f>ROUND(E652*H652,2)</f>
        <v>0</v>
      </c>
      <c r="J652" s="177">
        <v>9240</v>
      </c>
      <c r="K652" s="178">
        <f>ROUND(E652*J652,2)</f>
        <v>55440</v>
      </c>
      <c r="L652" s="178">
        <v>21</v>
      </c>
      <c r="M652" s="178">
        <f>G652*(1+L652/100)</f>
        <v>0</v>
      </c>
      <c r="N652" s="176">
        <v>0</v>
      </c>
      <c r="O652" s="176">
        <f>ROUND(E652*N652,2)</f>
        <v>0</v>
      </c>
      <c r="P652" s="176">
        <v>0</v>
      </c>
      <c r="Q652" s="176">
        <f>ROUND(E652*P652,2)</f>
        <v>0</v>
      </c>
      <c r="R652" s="178"/>
      <c r="S652" s="178" t="s">
        <v>245</v>
      </c>
      <c r="T652" s="179" t="s">
        <v>246</v>
      </c>
      <c r="U652" s="157">
        <v>0</v>
      </c>
      <c r="V652" s="157">
        <f>ROUND(E652*U652,2)</f>
        <v>0</v>
      </c>
      <c r="W652" s="157"/>
      <c r="X652" s="157" t="s">
        <v>247</v>
      </c>
      <c r="Y652" s="147"/>
      <c r="Z652" s="147"/>
      <c r="AA652" s="147"/>
      <c r="AB652" s="147"/>
      <c r="AC652" s="147"/>
      <c r="AD652" s="147"/>
      <c r="AE652" s="147"/>
      <c r="AF652" s="147"/>
      <c r="AG652" s="147" t="s">
        <v>1166</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5">
      <c r="A653" s="173">
        <v>215</v>
      </c>
      <c r="B653" s="174" t="s">
        <v>1921</v>
      </c>
      <c r="C653" s="182" t="s">
        <v>1922</v>
      </c>
      <c r="D653" s="175" t="s">
        <v>502</v>
      </c>
      <c r="E653" s="176">
        <v>7</v>
      </c>
      <c r="F653" s="177"/>
      <c r="G653" s="178">
        <f>ROUND(E653*F653,2)</f>
        <v>0</v>
      </c>
      <c r="H653" s="177">
        <v>0</v>
      </c>
      <c r="I653" s="178">
        <f>ROUND(E653*H653,2)</f>
        <v>0</v>
      </c>
      <c r="J653" s="177">
        <v>27335</v>
      </c>
      <c r="K653" s="178">
        <f>ROUND(E653*J653,2)</f>
        <v>191345</v>
      </c>
      <c r="L653" s="178">
        <v>21</v>
      </c>
      <c r="M653" s="178">
        <f>G653*(1+L653/100)</f>
        <v>0</v>
      </c>
      <c r="N653" s="176">
        <v>0</v>
      </c>
      <c r="O653" s="176">
        <f>ROUND(E653*N653,2)</f>
        <v>0</v>
      </c>
      <c r="P653" s="176">
        <v>0</v>
      </c>
      <c r="Q653" s="176">
        <f>ROUND(E653*P653,2)</f>
        <v>0</v>
      </c>
      <c r="R653" s="178"/>
      <c r="S653" s="178" t="s">
        <v>245</v>
      </c>
      <c r="T653" s="179" t="s">
        <v>246</v>
      </c>
      <c r="U653" s="157">
        <v>0</v>
      </c>
      <c r="V653" s="157">
        <f>ROUND(E653*U653,2)</f>
        <v>0</v>
      </c>
      <c r="W653" s="157"/>
      <c r="X653" s="157" t="s">
        <v>247</v>
      </c>
      <c r="Y653" s="147"/>
      <c r="Z653" s="147"/>
      <c r="AA653" s="147"/>
      <c r="AB653" s="147"/>
      <c r="AC653" s="147"/>
      <c r="AD653" s="147"/>
      <c r="AE653" s="147"/>
      <c r="AF653" s="147"/>
      <c r="AG653" s="147" t="s">
        <v>1166</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x14ac:dyDescent="0.25">
      <c r="A654" s="159" t="s">
        <v>240</v>
      </c>
      <c r="B654" s="160" t="s">
        <v>207</v>
      </c>
      <c r="C654" s="181" t="s">
        <v>208</v>
      </c>
      <c r="D654" s="161"/>
      <c r="E654" s="162"/>
      <c r="F654" s="163"/>
      <c r="G654" s="163">
        <f>SUMIF(AG655:AG656,"&lt;&gt;NOR",G655:G656)</f>
        <v>0</v>
      </c>
      <c r="H654" s="163"/>
      <c r="I654" s="163">
        <f>SUM(I655:I656)</f>
        <v>1274887.74</v>
      </c>
      <c r="J654" s="163"/>
      <c r="K654" s="163">
        <f>SUM(K655:K656)</f>
        <v>527648.26</v>
      </c>
      <c r="L654" s="163"/>
      <c r="M654" s="163">
        <f>SUM(M655:M656)</f>
        <v>0</v>
      </c>
      <c r="N654" s="162"/>
      <c r="O654" s="162">
        <f>SUM(O655:O656)</f>
        <v>4.28</v>
      </c>
      <c r="P654" s="162"/>
      <c r="Q654" s="162">
        <f>SUM(Q655:Q656)</f>
        <v>0</v>
      </c>
      <c r="R654" s="163"/>
      <c r="S654" s="163"/>
      <c r="T654" s="164"/>
      <c r="U654" s="158"/>
      <c r="V654" s="158">
        <f>SUM(V655:V656)</f>
        <v>1014</v>
      </c>
      <c r="W654" s="158"/>
      <c r="X654" s="158"/>
      <c r="AG654" t="s">
        <v>241</v>
      </c>
    </row>
    <row r="655" spans="1:60" ht="20.75" outlineLevel="1" x14ac:dyDescent="0.25">
      <c r="A655" s="173">
        <v>219</v>
      </c>
      <c r="B655" s="174" t="s">
        <v>1923</v>
      </c>
      <c r="C655" s="182" t="s">
        <v>1924</v>
      </c>
      <c r="D655" s="175" t="s">
        <v>502</v>
      </c>
      <c r="E655" s="176">
        <v>1</v>
      </c>
      <c r="F655" s="177"/>
      <c r="G655" s="178">
        <f>ROUND(E655*F655,2)</f>
        <v>0</v>
      </c>
      <c r="H655" s="177">
        <v>613387.74</v>
      </c>
      <c r="I655" s="178">
        <f>ROUND(E655*H655,2)</f>
        <v>613387.74</v>
      </c>
      <c r="J655" s="177">
        <v>190732.26</v>
      </c>
      <c r="K655" s="178">
        <f>ROUND(E655*J655,2)</f>
        <v>190732.26</v>
      </c>
      <c r="L655" s="178">
        <v>21</v>
      </c>
      <c r="M655" s="178">
        <f>G655*(1+L655/100)</f>
        <v>0</v>
      </c>
      <c r="N655" s="176">
        <v>1.825</v>
      </c>
      <c r="O655" s="176">
        <f>ROUND(E655*N655,2)</f>
        <v>1.83</v>
      </c>
      <c r="P655" s="176">
        <v>0</v>
      </c>
      <c r="Q655" s="176">
        <f>ROUND(E655*P655,2)</f>
        <v>0</v>
      </c>
      <c r="R655" s="178" t="s">
        <v>1925</v>
      </c>
      <c r="S655" s="178" t="s">
        <v>1926</v>
      </c>
      <c r="T655" s="179" t="s">
        <v>1314</v>
      </c>
      <c r="U655" s="157">
        <v>416</v>
      </c>
      <c r="V655" s="157">
        <f>ROUND(E655*U655,2)</f>
        <v>416</v>
      </c>
      <c r="W655" s="157"/>
      <c r="X655" s="157" t="s">
        <v>1315</v>
      </c>
      <c r="Y655" s="147"/>
      <c r="Z655" s="147"/>
      <c r="AA655" s="147"/>
      <c r="AB655" s="147"/>
      <c r="AC655" s="147"/>
      <c r="AD655" s="147"/>
      <c r="AE655" s="147"/>
      <c r="AF655" s="147"/>
      <c r="AG655" s="147" t="s">
        <v>1316</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5">
      <c r="A656" s="173">
        <v>220</v>
      </c>
      <c r="B656" s="174" t="s">
        <v>1927</v>
      </c>
      <c r="C656" s="182" t="s">
        <v>1928</v>
      </c>
      <c r="D656" s="175" t="s">
        <v>502</v>
      </c>
      <c r="E656" s="176">
        <v>1</v>
      </c>
      <c r="F656" s="177"/>
      <c r="G656" s="178">
        <f>ROUND(E656*F656,2)</f>
        <v>0</v>
      </c>
      <c r="H656" s="177">
        <v>661500</v>
      </c>
      <c r="I656" s="178">
        <f>ROUND(E656*H656,2)</f>
        <v>661500</v>
      </c>
      <c r="J656" s="177">
        <v>336916</v>
      </c>
      <c r="K656" s="178">
        <f>ROUND(E656*J656,2)</f>
        <v>336916</v>
      </c>
      <c r="L656" s="178">
        <v>21</v>
      </c>
      <c r="M656" s="178">
        <f>G656*(1+L656/100)</f>
        <v>0</v>
      </c>
      <c r="N656" s="176">
        <v>2.4500000000000002</v>
      </c>
      <c r="O656" s="176">
        <f>ROUND(E656*N656,2)</f>
        <v>2.4500000000000002</v>
      </c>
      <c r="P656" s="176">
        <v>0</v>
      </c>
      <c r="Q656" s="176">
        <f>ROUND(E656*P656,2)</f>
        <v>0</v>
      </c>
      <c r="R656" s="178"/>
      <c r="S656" s="178" t="s">
        <v>245</v>
      </c>
      <c r="T656" s="179" t="s">
        <v>1314</v>
      </c>
      <c r="U656" s="157">
        <v>598</v>
      </c>
      <c r="V656" s="157">
        <f>ROUND(E656*U656,2)</f>
        <v>598</v>
      </c>
      <c r="W656" s="157"/>
      <c r="X656" s="157" t="s">
        <v>1315</v>
      </c>
      <c r="Y656" s="147"/>
      <c r="Z656" s="147"/>
      <c r="AA656" s="147"/>
      <c r="AB656" s="147"/>
      <c r="AC656" s="147"/>
      <c r="AD656" s="147"/>
      <c r="AE656" s="147"/>
      <c r="AF656" s="147"/>
      <c r="AG656" s="147" t="s">
        <v>1316</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x14ac:dyDescent="0.25">
      <c r="A657" s="159" t="s">
        <v>240</v>
      </c>
      <c r="B657" s="160" t="s">
        <v>209</v>
      </c>
      <c r="C657" s="181" t="s">
        <v>147</v>
      </c>
      <c r="D657" s="161"/>
      <c r="E657" s="162"/>
      <c r="F657" s="163"/>
      <c r="G657" s="163">
        <f>SUMIF(AG658:AG677,"&lt;&gt;NOR",G658:G677)</f>
        <v>0</v>
      </c>
      <c r="H657" s="163"/>
      <c r="I657" s="163">
        <f>SUM(I658:I677)</f>
        <v>0</v>
      </c>
      <c r="J657" s="163"/>
      <c r="K657" s="163">
        <f>SUM(K658:K677)</f>
        <v>549568.16</v>
      </c>
      <c r="L657" s="163"/>
      <c r="M657" s="163">
        <f>SUM(M658:M677)</f>
        <v>0</v>
      </c>
      <c r="N657" s="162"/>
      <c r="O657" s="162">
        <f>SUM(O658:O677)</f>
        <v>0</v>
      </c>
      <c r="P657" s="162"/>
      <c r="Q657" s="162">
        <f>SUM(Q658:Q677)</f>
        <v>0</v>
      </c>
      <c r="R657" s="163"/>
      <c r="S657" s="163"/>
      <c r="T657" s="164"/>
      <c r="U657" s="158"/>
      <c r="V657" s="158">
        <f>SUM(V658:V677)</f>
        <v>54105.23</v>
      </c>
      <c r="W657" s="158"/>
      <c r="X657" s="158"/>
      <c r="AG657" t="s">
        <v>241</v>
      </c>
    </row>
    <row r="658" spans="1:60" ht="20.75" outlineLevel="1" x14ac:dyDescent="0.25">
      <c r="A658" s="166">
        <v>221</v>
      </c>
      <c r="B658" s="167" t="s">
        <v>1929</v>
      </c>
      <c r="C658" s="183" t="s">
        <v>1930</v>
      </c>
      <c r="D658" s="168" t="s">
        <v>495</v>
      </c>
      <c r="E658" s="169">
        <v>325.28845000000001</v>
      </c>
      <c r="F658" s="170"/>
      <c r="G658" s="171">
        <f>ROUND(E658*F658,2)</f>
        <v>0</v>
      </c>
      <c r="H658" s="170">
        <v>0</v>
      </c>
      <c r="I658" s="171">
        <f>ROUND(E658*H658,2)</f>
        <v>0</v>
      </c>
      <c r="J658" s="170">
        <v>174</v>
      </c>
      <c r="K658" s="171">
        <f>ROUND(E658*J658,2)</f>
        <v>56600.19</v>
      </c>
      <c r="L658" s="171">
        <v>21</v>
      </c>
      <c r="M658" s="171">
        <f>G658*(1+L658/100)</f>
        <v>0</v>
      </c>
      <c r="N658" s="169">
        <v>0</v>
      </c>
      <c r="O658" s="169">
        <f>ROUND(E658*N658,2)</f>
        <v>0</v>
      </c>
      <c r="P658" s="169">
        <v>0</v>
      </c>
      <c r="Q658" s="169">
        <f>ROUND(E658*P658,2)</f>
        <v>0</v>
      </c>
      <c r="R658" s="171" t="s">
        <v>1931</v>
      </c>
      <c r="S658" s="171" t="s">
        <v>1165</v>
      </c>
      <c r="T658" s="172" t="s">
        <v>1165</v>
      </c>
      <c r="U658" s="157">
        <v>0.27700000000000002</v>
      </c>
      <c r="V658" s="157">
        <f>ROUND(E658*U658,2)</f>
        <v>90.1</v>
      </c>
      <c r="W658" s="157"/>
      <c r="X658" s="157" t="s">
        <v>1932</v>
      </c>
      <c r="Y658" s="147"/>
      <c r="Z658" s="147"/>
      <c r="AA658" s="147"/>
      <c r="AB658" s="147"/>
      <c r="AC658" s="147"/>
      <c r="AD658" s="147"/>
      <c r="AE658" s="147"/>
      <c r="AF658" s="147"/>
      <c r="AG658" s="147" t="s">
        <v>1933</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5">
      <c r="A659" s="154"/>
      <c r="B659" s="155"/>
      <c r="C659" s="337" t="s">
        <v>1934</v>
      </c>
      <c r="D659" s="339"/>
      <c r="E659" s="339"/>
      <c r="F659" s="339"/>
      <c r="G659" s="339"/>
      <c r="H659" s="157"/>
      <c r="I659" s="157"/>
      <c r="J659" s="157"/>
      <c r="K659" s="157"/>
      <c r="L659" s="157"/>
      <c r="M659" s="157"/>
      <c r="N659" s="156"/>
      <c r="O659" s="156"/>
      <c r="P659" s="156"/>
      <c r="Q659" s="156"/>
      <c r="R659" s="157"/>
      <c r="S659" s="157"/>
      <c r="T659" s="157"/>
      <c r="U659" s="157"/>
      <c r="V659" s="157"/>
      <c r="W659" s="157"/>
      <c r="X659" s="157"/>
      <c r="Y659" s="147"/>
      <c r="Z659" s="147"/>
      <c r="AA659" s="147"/>
      <c r="AB659" s="147"/>
      <c r="AC659" s="147"/>
      <c r="AD659" s="147"/>
      <c r="AE659" s="147"/>
      <c r="AF659" s="147"/>
      <c r="AG659" s="147" t="s">
        <v>1168</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ht="20.75" outlineLevel="1" x14ac:dyDescent="0.25">
      <c r="A660" s="173">
        <v>222</v>
      </c>
      <c r="B660" s="174" t="s">
        <v>1935</v>
      </c>
      <c r="C660" s="182" t="s">
        <v>1936</v>
      </c>
      <c r="D660" s="175" t="s">
        <v>495</v>
      </c>
      <c r="E660" s="176">
        <v>325.28845000000001</v>
      </c>
      <c r="F660" s="177"/>
      <c r="G660" s="178">
        <f t="shared" ref="G660:G674" si="14">ROUND(E660*F660,2)</f>
        <v>0</v>
      </c>
      <c r="H660" s="177">
        <v>0</v>
      </c>
      <c r="I660" s="178">
        <f t="shared" ref="I660:I674" si="15">ROUND(E660*H660,2)</f>
        <v>0</v>
      </c>
      <c r="J660" s="177">
        <v>374.5</v>
      </c>
      <c r="K660" s="178">
        <f t="shared" ref="K660:K674" si="16">ROUND(E660*J660,2)</f>
        <v>121820.52</v>
      </c>
      <c r="L660" s="178">
        <v>21</v>
      </c>
      <c r="M660" s="178">
        <f t="shared" ref="M660:M674" si="17">G660*(1+L660/100)</f>
        <v>0</v>
      </c>
      <c r="N660" s="176">
        <v>0</v>
      </c>
      <c r="O660" s="176">
        <f t="shared" ref="O660:O674" si="18">ROUND(E660*N660,2)</f>
        <v>0</v>
      </c>
      <c r="P660" s="176">
        <v>0</v>
      </c>
      <c r="Q660" s="176">
        <f t="shared" ref="Q660:Q674" si="19">ROUND(E660*P660,2)</f>
        <v>0</v>
      </c>
      <c r="R660" s="178" t="s">
        <v>1583</v>
      </c>
      <c r="S660" s="178" t="s">
        <v>1165</v>
      </c>
      <c r="T660" s="179" t="s">
        <v>1165</v>
      </c>
      <c r="U660" s="157">
        <v>163.27500000000001</v>
      </c>
      <c r="V660" s="157">
        <f t="shared" ref="V660:V674" si="20">ROUND(E660*U660,2)</f>
        <v>53111.47</v>
      </c>
      <c r="W660" s="157"/>
      <c r="X660" s="157" t="s">
        <v>1932</v>
      </c>
      <c r="Y660" s="147"/>
      <c r="Z660" s="147"/>
      <c r="AA660" s="147"/>
      <c r="AB660" s="147"/>
      <c r="AC660" s="147"/>
      <c r="AD660" s="147"/>
      <c r="AE660" s="147"/>
      <c r="AF660" s="147"/>
      <c r="AG660" s="147" t="s">
        <v>1933</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5">
      <c r="A661" s="173">
        <v>223</v>
      </c>
      <c r="B661" s="174" t="s">
        <v>1937</v>
      </c>
      <c r="C661" s="182" t="s">
        <v>1938</v>
      </c>
      <c r="D661" s="175" t="s">
        <v>495</v>
      </c>
      <c r="E661" s="176">
        <v>650.57691</v>
      </c>
      <c r="F661" s="177"/>
      <c r="G661" s="178">
        <f t="shared" si="14"/>
        <v>0</v>
      </c>
      <c r="H661" s="177">
        <v>0</v>
      </c>
      <c r="I661" s="178">
        <f t="shared" si="15"/>
        <v>0</v>
      </c>
      <c r="J661" s="177">
        <v>236.5</v>
      </c>
      <c r="K661" s="178">
        <f t="shared" si="16"/>
        <v>153861.44</v>
      </c>
      <c r="L661" s="178">
        <v>21</v>
      </c>
      <c r="M661" s="178">
        <f t="shared" si="17"/>
        <v>0</v>
      </c>
      <c r="N661" s="176">
        <v>0</v>
      </c>
      <c r="O661" s="176">
        <f t="shared" si="18"/>
        <v>0</v>
      </c>
      <c r="P661" s="176">
        <v>0</v>
      </c>
      <c r="Q661" s="176">
        <f t="shared" si="19"/>
        <v>0</v>
      </c>
      <c r="R661" s="178" t="s">
        <v>1583</v>
      </c>
      <c r="S661" s="178" t="s">
        <v>1165</v>
      </c>
      <c r="T661" s="179" t="s">
        <v>1165</v>
      </c>
      <c r="U661" s="157">
        <v>0.65300000000000002</v>
      </c>
      <c r="V661" s="157">
        <f t="shared" si="20"/>
        <v>424.83</v>
      </c>
      <c r="W661" s="157"/>
      <c r="X661" s="157" t="s">
        <v>1932</v>
      </c>
      <c r="Y661" s="147"/>
      <c r="Z661" s="147"/>
      <c r="AA661" s="147"/>
      <c r="AB661" s="147"/>
      <c r="AC661" s="147"/>
      <c r="AD661" s="147"/>
      <c r="AE661" s="147"/>
      <c r="AF661" s="147"/>
      <c r="AG661" s="147" t="s">
        <v>1933</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5">
      <c r="A662" s="173">
        <v>226</v>
      </c>
      <c r="B662" s="174" t="s">
        <v>2014</v>
      </c>
      <c r="C662" s="182" t="s">
        <v>2040</v>
      </c>
      <c r="D662" s="175" t="s">
        <v>495</v>
      </c>
      <c r="E662" s="176">
        <v>43.25</v>
      </c>
      <c r="F662" s="177"/>
      <c r="G662" s="178">
        <f t="shared" si="14"/>
        <v>0</v>
      </c>
      <c r="H662" s="177">
        <v>0</v>
      </c>
      <c r="I662" s="178">
        <f t="shared" si="15"/>
        <v>0</v>
      </c>
      <c r="J662" s="177">
        <v>500</v>
      </c>
      <c r="K662" s="178">
        <f t="shared" si="16"/>
        <v>21625</v>
      </c>
      <c r="L662" s="178">
        <v>21</v>
      </c>
      <c r="M662" s="178">
        <f t="shared" si="17"/>
        <v>0</v>
      </c>
      <c r="N662" s="176">
        <v>0</v>
      </c>
      <c r="O662" s="176">
        <f t="shared" si="18"/>
        <v>0</v>
      </c>
      <c r="P662" s="176">
        <v>0</v>
      </c>
      <c r="Q662" s="176">
        <f t="shared" si="19"/>
        <v>0</v>
      </c>
      <c r="R662" s="178" t="s">
        <v>1583</v>
      </c>
      <c r="S662" s="178" t="s">
        <v>1165</v>
      </c>
      <c r="T662" s="179" t="s">
        <v>1165</v>
      </c>
      <c r="U662" s="157">
        <v>0</v>
      </c>
      <c r="V662" s="157">
        <f t="shared" si="20"/>
        <v>0</v>
      </c>
      <c r="W662" s="157"/>
      <c r="X662" s="157" t="s">
        <v>1932</v>
      </c>
      <c r="Y662" s="147"/>
      <c r="Z662" s="147"/>
      <c r="AA662" s="147"/>
      <c r="AB662" s="147"/>
      <c r="AC662" s="147"/>
      <c r="AD662" s="147"/>
      <c r="AE662" s="147"/>
      <c r="AF662" s="147"/>
      <c r="AG662" s="147" t="s">
        <v>1933</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5">
      <c r="A663" s="173">
        <v>227</v>
      </c>
      <c r="B663" s="174" t="s">
        <v>2015</v>
      </c>
      <c r="C663" s="182" t="s">
        <v>2041</v>
      </c>
      <c r="D663" s="175" t="s">
        <v>495</v>
      </c>
      <c r="E663" s="176">
        <v>141.5</v>
      </c>
      <c r="F663" s="177"/>
      <c r="G663" s="178">
        <f t="shared" si="14"/>
        <v>0</v>
      </c>
      <c r="H663" s="177"/>
      <c r="I663" s="178"/>
      <c r="J663" s="177"/>
      <c r="K663" s="178"/>
      <c r="L663" s="178"/>
      <c r="M663" s="178"/>
      <c r="N663" s="176"/>
      <c r="O663" s="176"/>
      <c r="P663" s="176"/>
      <c r="Q663" s="176"/>
      <c r="R663" s="178"/>
      <c r="S663" s="178" t="s">
        <v>245</v>
      </c>
      <c r="T663" s="179" t="s">
        <v>1314</v>
      </c>
      <c r="U663" s="157"/>
      <c r="V663" s="157"/>
      <c r="W663" s="157"/>
      <c r="X663" s="157"/>
      <c r="Y663" s="147"/>
      <c r="Z663" s="147"/>
      <c r="AA663" s="147"/>
      <c r="AB663" s="147"/>
      <c r="AC663" s="147"/>
      <c r="AD663" s="147"/>
      <c r="AE663" s="147"/>
      <c r="AF663" s="147"/>
      <c r="AG663" s="147"/>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5">
      <c r="A664" s="173">
        <v>228</v>
      </c>
      <c r="B664" s="174" t="s">
        <v>2020</v>
      </c>
      <c r="C664" s="182" t="s">
        <v>2042</v>
      </c>
      <c r="D664" s="175" t="s">
        <v>495</v>
      </c>
      <c r="E664" s="176">
        <v>45</v>
      </c>
      <c r="F664" s="177"/>
      <c r="G664" s="178">
        <f t="shared" si="14"/>
        <v>0</v>
      </c>
      <c r="H664" s="177"/>
      <c r="I664" s="178"/>
      <c r="J664" s="177"/>
      <c r="K664" s="178"/>
      <c r="L664" s="178"/>
      <c r="M664" s="178"/>
      <c r="N664" s="176"/>
      <c r="O664" s="176"/>
      <c r="P664" s="176"/>
      <c r="Q664" s="176"/>
      <c r="R664" s="178"/>
      <c r="S664" s="178" t="s">
        <v>245</v>
      </c>
      <c r="T664" s="179" t="s">
        <v>1314</v>
      </c>
      <c r="U664" s="157"/>
      <c r="V664" s="157"/>
      <c r="W664" s="157"/>
      <c r="X664" s="157"/>
      <c r="Y664" s="14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5">
      <c r="A665" s="173">
        <v>229</v>
      </c>
      <c r="B665" s="174" t="s">
        <v>2018</v>
      </c>
      <c r="C665" s="182" t="s">
        <v>2043</v>
      </c>
      <c r="D665" s="175" t="s">
        <v>495</v>
      </c>
      <c r="E665" s="176">
        <v>9.4</v>
      </c>
      <c r="F665" s="177"/>
      <c r="G665" s="178">
        <f t="shared" si="14"/>
        <v>0</v>
      </c>
      <c r="H665" s="177"/>
      <c r="I665" s="178"/>
      <c r="J665" s="177"/>
      <c r="K665" s="178"/>
      <c r="L665" s="178"/>
      <c r="M665" s="178"/>
      <c r="N665" s="176"/>
      <c r="O665" s="176"/>
      <c r="P665" s="176"/>
      <c r="Q665" s="176"/>
      <c r="R665" s="178"/>
      <c r="S665" s="178" t="s">
        <v>245</v>
      </c>
      <c r="T665" s="179" t="s">
        <v>1314</v>
      </c>
      <c r="U665" s="157"/>
      <c r="V665" s="157"/>
      <c r="W665" s="157"/>
      <c r="X665" s="157"/>
      <c r="Y665" s="147"/>
      <c r="Z665" s="147"/>
      <c r="AA665" s="147"/>
      <c r="AB665" s="147"/>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ht="20.75" outlineLevel="1" x14ac:dyDescent="0.25">
      <c r="A666" s="173">
        <v>230</v>
      </c>
      <c r="B666" s="174" t="s">
        <v>2017</v>
      </c>
      <c r="C666" s="182" t="s">
        <v>2044</v>
      </c>
      <c r="D666" s="175" t="s">
        <v>495</v>
      </c>
      <c r="E666" s="176">
        <v>3.1</v>
      </c>
      <c r="F666" s="177"/>
      <c r="G666" s="178">
        <f t="shared" si="14"/>
        <v>0</v>
      </c>
      <c r="H666" s="177"/>
      <c r="I666" s="178"/>
      <c r="J666" s="177"/>
      <c r="K666" s="178"/>
      <c r="L666" s="178"/>
      <c r="M666" s="178"/>
      <c r="N666" s="176"/>
      <c r="O666" s="176"/>
      <c r="P666" s="176"/>
      <c r="Q666" s="176"/>
      <c r="R666" s="178"/>
      <c r="S666" s="178" t="s">
        <v>245</v>
      </c>
      <c r="T666" s="179" t="s">
        <v>1314</v>
      </c>
      <c r="U666" s="157"/>
      <c r="V666" s="157"/>
      <c r="W666" s="157"/>
      <c r="X666" s="157"/>
      <c r="Y666" s="14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ht="20.75" outlineLevel="1" x14ac:dyDescent="0.25">
      <c r="A667" s="173">
        <v>231</v>
      </c>
      <c r="B667" s="174" t="s">
        <v>2021</v>
      </c>
      <c r="C667" s="182" t="s">
        <v>2045</v>
      </c>
      <c r="D667" s="175" t="s">
        <v>495</v>
      </c>
      <c r="E667" s="176">
        <v>3.2</v>
      </c>
      <c r="F667" s="177"/>
      <c r="G667" s="178">
        <f t="shared" si="14"/>
        <v>0</v>
      </c>
      <c r="H667" s="177"/>
      <c r="I667" s="178"/>
      <c r="J667" s="177"/>
      <c r="K667" s="178"/>
      <c r="L667" s="178"/>
      <c r="M667" s="178"/>
      <c r="N667" s="176"/>
      <c r="O667" s="176"/>
      <c r="P667" s="176"/>
      <c r="Q667" s="176"/>
      <c r="R667" s="178"/>
      <c r="S667" s="178" t="s">
        <v>245</v>
      </c>
      <c r="T667" s="179" t="s">
        <v>1314</v>
      </c>
      <c r="U667" s="157"/>
      <c r="V667" s="157"/>
      <c r="W667" s="157"/>
      <c r="X667" s="157"/>
      <c r="Y667" s="147"/>
      <c r="Z667" s="147"/>
      <c r="AA667" s="147"/>
      <c r="AB667" s="147"/>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ht="20.75" outlineLevel="1" x14ac:dyDescent="0.25">
      <c r="A668" s="173">
        <v>232</v>
      </c>
      <c r="B668" s="174" t="s">
        <v>2016</v>
      </c>
      <c r="C668" s="182" t="s">
        <v>2008</v>
      </c>
      <c r="D668" s="175" t="s">
        <v>495</v>
      </c>
      <c r="E668" s="176">
        <v>2.2000000000000002</v>
      </c>
      <c r="F668" s="177"/>
      <c r="G668" s="178">
        <f t="shared" si="14"/>
        <v>0</v>
      </c>
      <c r="H668" s="177"/>
      <c r="I668" s="178"/>
      <c r="J668" s="177"/>
      <c r="K668" s="178"/>
      <c r="L668" s="178"/>
      <c r="M668" s="178"/>
      <c r="N668" s="176"/>
      <c r="O668" s="176"/>
      <c r="P668" s="176"/>
      <c r="Q668" s="176"/>
      <c r="R668" s="178"/>
      <c r="S668" s="178" t="s">
        <v>245</v>
      </c>
      <c r="T668" s="179" t="s">
        <v>1314</v>
      </c>
      <c r="U668" s="157"/>
      <c r="V668" s="157"/>
      <c r="W668" s="157"/>
      <c r="X668" s="157"/>
      <c r="Y668" s="147"/>
      <c r="Z668" s="147"/>
      <c r="AA668" s="147"/>
      <c r="AB668" s="147"/>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5">
      <c r="A669" s="173">
        <v>233</v>
      </c>
      <c r="B669" s="174" t="s">
        <v>2022</v>
      </c>
      <c r="C669" s="182" t="s">
        <v>2009</v>
      </c>
      <c r="D669" s="175" t="s">
        <v>495</v>
      </c>
      <c r="E669" s="176">
        <v>5.2</v>
      </c>
      <c r="F669" s="177"/>
      <c r="G669" s="178">
        <f t="shared" si="14"/>
        <v>0</v>
      </c>
      <c r="H669" s="177"/>
      <c r="I669" s="178"/>
      <c r="J669" s="177"/>
      <c r="K669" s="178"/>
      <c r="L669" s="178"/>
      <c r="M669" s="178"/>
      <c r="N669" s="176"/>
      <c r="O669" s="176"/>
      <c r="P669" s="176"/>
      <c r="Q669" s="176"/>
      <c r="R669" s="178"/>
      <c r="S669" s="178" t="s">
        <v>245</v>
      </c>
      <c r="T669" s="179" t="s">
        <v>1314</v>
      </c>
      <c r="U669" s="157"/>
      <c r="V669" s="157"/>
      <c r="W669" s="157"/>
      <c r="X669" s="157"/>
      <c r="Y669" s="147"/>
      <c r="Z669" s="147"/>
      <c r="AA669" s="147"/>
      <c r="AB669" s="147"/>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ht="20.75" outlineLevel="1" x14ac:dyDescent="0.25">
      <c r="A670" s="173">
        <v>234</v>
      </c>
      <c r="B670" s="174" t="s">
        <v>2023</v>
      </c>
      <c r="C670" s="182" t="s">
        <v>2010</v>
      </c>
      <c r="D670" s="175" t="s">
        <v>495</v>
      </c>
      <c r="E670" s="176">
        <v>65.5</v>
      </c>
      <c r="F670" s="177"/>
      <c r="G670" s="178">
        <f t="shared" si="14"/>
        <v>0</v>
      </c>
      <c r="H670" s="177"/>
      <c r="I670" s="178"/>
      <c r="J670" s="177"/>
      <c r="K670" s="178"/>
      <c r="L670" s="178"/>
      <c r="M670" s="178"/>
      <c r="N670" s="176"/>
      <c r="O670" s="176"/>
      <c r="P670" s="176"/>
      <c r="Q670" s="176"/>
      <c r="R670" s="178"/>
      <c r="S670" s="178" t="s">
        <v>245</v>
      </c>
      <c r="T670" s="179" t="s">
        <v>1314</v>
      </c>
      <c r="U670" s="157"/>
      <c r="V670" s="157"/>
      <c r="W670" s="157"/>
      <c r="X670" s="157"/>
      <c r="Y670" s="14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5">
      <c r="A671" s="173">
        <v>235</v>
      </c>
      <c r="B671" s="174" t="s">
        <v>2019</v>
      </c>
      <c r="C671" s="182" t="s">
        <v>2011</v>
      </c>
      <c r="D671" s="175" t="s">
        <v>2007</v>
      </c>
      <c r="E671" s="176">
        <v>1.4</v>
      </c>
      <c r="F671" s="177"/>
      <c r="G671" s="178">
        <f t="shared" si="14"/>
        <v>0</v>
      </c>
      <c r="H671" s="177"/>
      <c r="I671" s="178"/>
      <c r="J671" s="177"/>
      <c r="K671" s="178"/>
      <c r="L671" s="178"/>
      <c r="M671" s="178"/>
      <c r="N671" s="176"/>
      <c r="O671" s="176"/>
      <c r="P671" s="176"/>
      <c r="Q671" s="176"/>
      <c r="R671" s="178"/>
      <c r="S671" s="178" t="s">
        <v>245</v>
      </c>
      <c r="T671" s="179" t="s">
        <v>1314</v>
      </c>
      <c r="U671" s="157"/>
      <c r="V671" s="157"/>
      <c r="W671" s="157"/>
      <c r="X671" s="157"/>
      <c r="Y671" s="147"/>
      <c r="Z671" s="147"/>
      <c r="AA671" s="147"/>
      <c r="AB671" s="147"/>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5">
      <c r="A672" s="173">
        <v>236</v>
      </c>
      <c r="B672" s="174" t="s">
        <v>2024</v>
      </c>
      <c r="C672" s="182" t="s">
        <v>2012</v>
      </c>
      <c r="D672" s="175" t="s">
        <v>495</v>
      </c>
      <c r="E672" s="176">
        <v>2.2000000000000002</v>
      </c>
      <c r="F672" s="177"/>
      <c r="G672" s="178">
        <f t="shared" si="14"/>
        <v>0</v>
      </c>
      <c r="H672" s="177"/>
      <c r="I672" s="178"/>
      <c r="J672" s="177"/>
      <c r="K672" s="178"/>
      <c r="L672" s="178"/>
      <c r="M672" s="178"/>
      <c r="N672" s="176"/>
      <c r="O672" s="176"/>
      <c r="P672" s="176"/>
      <c r="Q672" s="176"/>
      <c r="R672" s="178"/>
      <c r="S672" s="178" t="s">
        <v>245</v>
      </c>
      <c r="T672" s="179" t="s">
        <v>1314</v>
      </c>
      <c r="U672" s="157"/>
      <c r="V672" s="157"/>
      <c r="W672" s="157"/>
      <c r="X672" s="15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5">
      <c r="A673" s="173">
        <v>237</v>
      </c>
      <c r="B673" s="174" t="s">
        <v>2025</v>
      </c>
      <c r="C673" s="182" t="s">
        <v>2013</v>
      </c>
      <c r="D673" s="175" t="s">
        <v>495</v>
      </c>
      <c r="E673" s="176">
        <v>3.35</v>
      </c>
      <c r="F673" s="177"/>
      <c r="G673" s="178">
        <f t="shared" si="14"/>
        <v>0</v>
      </c>
      <c r="H673" s="177"/>
      <c r="I673" s="178"/>
      <c r="J673" s="177"/>
      <c r="K673" s="178"/>
      <c r="L673" s="178"/>
      <c r="M673" s="178"/>
      <c r="N673" s="176"/>
      <c r="O673" s="176"/>
      <c r="P673" s="176"/>
      <c r="Q673" s="176"/>
      <c r="R673" s="178"/>
      <c r="S673" s="178" t="s">
        <v>245</v>
      </c>
      <c r="T673" s="179" t="s">
        <v>1314</v>
      </c>
      <c r="U673" s="157"/>
      <c r="V673" s="157"/>
      <c r="W673" s="157"/>
      <c r="X673" s="15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ht="20.75" outlineLevel="1" x14ac:dyDescent="0.25">
      <c r="A674" s="166">
        <v>238</v>
      </c>
      <c r="B674" s="167" t="s">
        <v>1939</v>
      </c>
      <c r="C674" s="203" t="s">
        <v>1940</v>
      </c>
      <c r="D674" s="168" t="s">
        <v>495</v>
      </c>
      <c r="E674" s="169">
        <v>325.28845000000001</v>
      </c>
      <c r="F674" s="170"/>
      <c r="G674" s="171">
        <f t="shared" si="14"/>
        <v>0</v>
      </c>
      <c r="H674" s="170">
        <v>0</v>
      </c>
      <c r="I674" s="171">
        <f t="shared" si="15"/>
        <v>0</v>
      </c>
      <c r="J674" s="170">
        <v>307.5</v>
      </c>
      <c r="K674" s="171">
        <f t="shared" si="16"/>
        <v>100026.2</v>
      </c>
      <c r="L674" s="171">
        <v>21</v>
      </c>
      <c r="M674" s="171">
        <f t="shared" si="17"/>
        <v>0</v>
      </c>
      <c r="N674" s="169">
        <v>0</v>
      </c>
      <c r="O674" s="169">
        <f t="shared" si="18"/>
        <v>0</v>
      </c>
      <c r="P674" s="169">
        <v>0</v>
      </c>
      <c r="Q674" s="169">
        <f t="shared" si="19"/>
        <v>0</v>
      </c>
      <c r="R674" s="171" t="s">
        <v>1941</v>
      </c>
      <c r="S674" s="171" t="s">
        <v>1165</v>
      </c>
      <c r="T674" s="172" t="s">
        <v>1165</v>
      </c>
      <c r="U674" s="157">
        <v>0.752</v>
      </c>
      <c r="V674" s="157">
        <f t="shared" si="20"/>
        <v>244.62</v>
      </c>
      <c r="W674" s="157"/>
      <c r="X674" s="157" t="s">
        <v>1932</v>
      </c>
      <c r="Y674" s="147"/>
      <c r="Z674" s="147"/>
      <c r="AA674" s="147"/>
      <c r="AB674" s="147"/>
      <c r="AC674" s="147"/>
      <c r="AD674" s="147"/>
      <c r="AE674" s="147"/>
      <c r="AF674" s="147"/>
      <c r="AG674" s="147" t="s">
        <v>1933</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5">
      <c r="A675" s="154"/>
      <c r="B675" s="155"/>
      <c r="C675" s="338" t="s">
        <v>1942</v>
      </c>
      <c r="D675" s="338"/>
      <c r="E675" s="338"/>
      <c r="F675" s="338"/>
      <c r="G675" s="338"/>
      <c r="H675" s="157"/>
      <c r="I675" s="157"/>
      <c r="J675" s="157"/>
      <c r="K675" s="157"/>
      <c r="L675" s="157"/>
      <c r="M675" s="157"/>
      <c r="N675" s="156"/>
      <c r="O675" s="156"/>
      <c r="P675" s="156"/>
      <c r="Q675" s="156"/>
      <c r="R675" s="157"/>
      <c r="S675" s="157"/>
      <c r="T675" s="157"/>
      <c r="U675" s="157"/>
      <c r="V675" s="157"/>
      <c r="W675" s="157"/>
      <c r="X675" s="157"/>
      <c r="Y675" s="147"/>
      <c r="Z675" s="147"/>
      <c r="AA675" s="147"/>
      <c r="AB675" s="147"/>
      <c r="AC675" s="147"/>
      <c r="AD675" s="147"/>
      <c r="AE675" s="147"/>
      <c r="AF675" s="147"/>
      <c r="AG675" s="147" t="s">
        <v>1168</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80" t="str">
        <f>C675</f>
        <v>nebo vybouraných hmot nošením nebo přehazováním k místu nakládky přístupnému normálním dopravním prostředkům do 10 m,</v>
      </c>
      <c r="BB675" s="147"/>
      <c r="BC675" s="147"/>
      <c r="BD675" s="147"/>
      <c r="BE675" s="147"/>
      <c r="BF675" s="147"/>
      <c r="BG675" s="147"/>
      <c r="BH675" s="147"/>
    </row>
    <row r="676" spans="1:60" ht="20.75" outlineLevel="1" x14ac:dyDescent="0.25">
      <c r="A676" s="166">
        <v>239</v>
      </c>
      <c r="B676" s="167" t="s">
        <v>1943</v>
      </c>
      <c r="C676" s="183" t="s">
        <v>1944</v>
      </c>
      <c r="D676" s="168" t="s">
        <v>495</v>
      </c>
      <c r="E676" s="169">
        <v>650.57691</v>
      </c>
      <c r="F676" s="170"/>
      <c r="G676" s="171">
        <f>ROUND(E676*F676,2)</f>
        <v>0</v>
      </c>
      <c r="H676" s="170">
        <v>0</v>
      </c>
      <c r="I676" s="171">
        <f>ROUND(E676*H676,2)</f>
        <v>0</v>
      </c>
      <c r="J676" s="170">
        <v>147</v>
      </c>
      <c r="K676" s="171">
        <f>ROUND(E676*J676,2)</f>
        <v>95634.81</v>
      </c>
      <c r="L676" s="171">
        <v>21</v>
      </c>
      <c r="M676" s="171">
        <f>G676*(1+L676/100)</f>
        <v>0</v>
      </c>
      <c r="N676" s="169">
        <v>0</v>
      </c>
      <c r="O676" s="169">
        <f>ROUND(E676*N676,2)</f>
        <v>0</v>
      </c>
      <c r="P676" s="169">
        <v>0</v>
      </c>
      <c r="Q676" s="169">
        <f>ROUND(E676*P676,2)</f>
        <v>0</v>
      </c>
      <c r="R676" s="171" t="s">
        <v>1941</v>
      </c>
      <c r="S676" s="171" t="s">
        <v>1165</v>
      </c>
      <c r="T676" s="172" t="s">
        <v>1165</v>
      </c>
      <c r="U676" s="157">
        <v>0.36</v>
      </c>
      <c r="V676" s="157">
        <f>ROUND(E676*U676,2)</f>
        <v>234.21</v>
      </c>
      <c r="W676" s="157"/>
      <c r="X676" s="157" t="s">
        <v>1932</v>
      </c>
      <c r="Y676" s="147"/>
      <c r="Z676" s="147"/>
      <c r="AA676" s="147"/>
      <c r="AB676" s="147"/>
      <c r="AC676" s="147"/>
      <c r="AD676" s="147"/>
      <c r="AE676" s="147"/>
      <c r="AF676" s="147"/>
      <c r="AG676" s="147" t="s">
        <v>1933</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5">
      <c r="A677" s="154"/>
      <c r="B677" s="155"/>
      <c r="C677" s="337" t="s">
        <v>1942</v>
      </c>
      <c r="D677" s="337"/>
      <c r="E677" s="337"/>
      <c r="F677" s="337"/>
      <c r="G677" s="337"/>
      <c r="H677" s="157"/>
      <c r="I677" s="157"/>
      <c r="J677" s="157"/>
      <c r="K677" s="157"/>
      <c r="L677" s="157"/>
      <c r="M677" s="157"/>
      <c r="N677" s="156"/>
      <c r="O677" s="156"/>
      <c r="P677" s="156"/>
      <c r="Q677" s="156"/>
      <c r="R677" s="157"/>
      <c r="S677" s="157"/>
      <c r="T677" s="157"/>
      <c r="U677" s="157"/>
      <c r="V677" s="157"/>
      <c r="W677" s="157"/>
      <c r="X677" s="157"/>
      <c r="Y677" s="147"/>
      <c r="Z677" s="147"/>
      <c r="AA677" s="147"/>
      <c r="AB677" s="147"/>
      <c r="AC677" s="147"/>
      <c r="AD677" s="147"/>
      <c r="AE677" s="147"/>
      <c r="AF677" s="147"/>
      <c r="AG677" s="147" t="s">
        <v>1168</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80" t="str">
        <f>C677</f>
        <v>nebo vybouraných hmot nošením nebo přehazováním k místu nakládky přístupnému normálním dopravním prostředkům do 10 m,</v>
      </c>
      <c r="BB677" s="147"/>
      <c r="BC677" s="147"/>
      <c r="BD677" s="147"/>
      <c r="BE677" s="147"/>
      <c r="BF677" s="147"/>
      <c r="BG677" s="147"/>
      <c r="BH677" s="147"/>
    </row>
    <row r="678" spans="1:60" x14ac:dyDescent="0.25">
      <c r="A678" s="3"/>
      <c r="B678" s="209"/>
      <c r="C678" s="184"/>
      <c r="D678" s="6"/>
      <c r="E678" s="210"/>
      <c r="F678" s="3"/>
      <c r="G678" s="3"/>
      <c r="H678" s="3"/>
      <c r="I678" s="3"/>
      <c r="J678" s="3"/>
      <c r="K678" s="3"/>
      <c r="L678" s="3"/>
      <c r="M678" s="3"/>
      <c r="N678" s="3"/>
      <c r="O678" s="3"/>
      <c r="P678" s="3"/>
      <c r="Q678" s="3"/>
      <c r="R678" s="3"/>
      <c r="S678" s="3"/>
      <c r="T678" s="3"/>
      <c r="U678" s="3"/>
      <c r="V678" s="3"/>
      <c r="W678" s="3"/>
      <c r="X678" s="3"/>
      <c r="AE678">
        <v>15</v>
      </c>
      <c r="AF678">
        <v>21</v>
      </c>
      <c r="AG678" t="s">
        <v>226</v>
      </c>
    </row>
    <row r="679" spans="1:60" x14ac:dyDescent="0.25">
      <c r="A679" s="211"/>
      <c r="B679" s="212" t="s">
        <v>27</v>
      </c>
      <c r="C679" s="213"/>
      <c r="D679" s="214"/>
      <c r="E679" s="215"/>
      <c r="F679" s="215"/>
      <c r="G679" s="165">
        <f>G8+G30+G52+G128+G181+G189+G232+G315+G328+G332+G337+G362+G373+G411+G413+G416+G427+G432+G481+G517+G521+G553+G556+G575+G582+G609+G612+G615+G629+G638+G651+G654+G657</f>
        <v>0</v>
      </c>
      <c r="H679" s="3"/>
      <c r="I679" s="3"/>
      <c r="J679" s="3"/>
      <c r="K679" s="3"/>
      <c r="L679" s="3"/>
      <c r="M679" s="3"/>
      <c r="N679" s="3"/>
      <c r="O679" s="3"/>
      <c r="P679" s="3"/>
      <c r="Q679" s="3"/>
      <c r="R679" s="3"/>
      <c r="S679" s="3"/>
      <c r="T679" s="3"/>
      <c r="U679" s="3"/>
      <c r="V679" s="3"/>
      <c r="W679" s="3"/>
      <c r="X679" s="3"/>
      <c r="Y679" s="83"/>
      <c r="Z679" s="83"/>
      <c r="AA679" s="83"/>
      <c r="AE679">
        <f>SUMIF(L7:L677,AE678,G7:G677)</f>
        <v>0</v>
      </c>
      <c r="AF679">
        <f>SUMIF(L7:L677,AF678,G7:G677)</f>
        <v>0</v>
      </c>
      <c r="AG679" t="s">
        <v>475</v>
      </c>
    </row>
    <row r="680" spans="1:60" x14ac:dyDescent="0.25">
      <c r="C680" s="186"/>
      <c r="D680" s="10"/>
      <c r="AG680" t="s">
        <v>476</v>
      </c>
    </row>
    <row r="681" spans="1:60" x14ac:dyDescent="0.25">
      <c r="D681" s="10"/>
    </row>
    <row r="682" spans="1:60" x14ac:dyDescent="0.25">
      <c r="D682" s="10"/>
    </row>
    <row r="683" spans="1:60" x14ac:dyDescent="0.25">
      <c r="D683" s="10"/>
    </row>
    <row r="684" spans="1:60" x14ac:dyDescent="0.25">
      <c r="D684" s="10"/>
    </row>
    <row r="685" spans="1:60" x14ac:dyDescent="0.25">
      <c r="D685" s="10"/>
    </row>
    <row r="686" spans="1:60" x14ac:dyDescent="0.25">
      <c r="D686" s="10"/>
    </row>
    <row r="687" spans="1:60" x14ac:dyDescent="0.25">
      <c r="D687" s="10"/>
    </row>
    <row r="688" spans="1:60"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pY7QUTqcxviR57LhmdSvL5dim8ezAtrcd5T3aOfkgYZQ8Rs+vpQcrC0aCYx2Z59JEurMHeR9gsHDRwFor6Ipg==" saltValue="1MjxyrqE8paa8TCwUnYdPg==" spinCount="100000" sheet="1" objects="1" scenarios="1"/>
  <mergeCells count="76">
    <mergeCell ref="C608:G608"/>
    <mergeCell ref="C659:G659"/>
    <mergeCell ref="C516:G516"/>
    <mergeCell ref="C528:G528"/>
    <mergeCell ref="C552:G552"/>
    <mergeCell ref="C571:G571"/>
    <mergeCell ref="C574:G574"/>
    <mergeCell ref="C581:G581"/>
    <mergeCell ref="C507:G507"/>
    <mergeCell ref="C375:G375"/>
    <mergeCell ref="C380:G380"/>
    <mergeCell ref="C387:G387"/>
    <mergeCell ref="C391:G391"/>
    <mergeCell ref="C394:G394"/>
    <mergeCell ref="C400:G400"/>
    <mergeCell ref="C403:G403"/>
    <mergeCell ref="C415:G415"/>
    <mergeCell ref="C426:G426"/>
    <mergeCell ref="C431:G431"/>
    <mergeCell ref="C480:G480"/>
    <mergeCell ref="C368:G368"/>
    <mergeCell ref="C245:G245"/>
    <mergeCell ref="C252:G252"/>
    <mergeCell ref="C271:G271"/>
    <mergeCell ref="C279:G279"/>
    <mergeCell ref="C282:G282"/>
    <mergeCell ref="C317:G317"/>
    <mergeCell ref="C321:G321"/>
    <mergeCell ref="C324:G324"/>
    <mergeCell ref="C330:G330"/>
    <mergeCell ref="C339:G339"/>
    <mergeCell ref="C346:G346"/>
    <mergeCell ref="C244:G244"/>
    <mergeCell ref="C176:G176"/>
    <mergeCell ref="C179:G179"/>
    <mergeCell ref="C183:G183"/>
    <mergeCell ref="C186:G186"/>
    <mergeCell ref="C191:G191"/>
    <mergeCell ref="C196:G196"/>
    <mergeCell ref="C201:G201"/>
    <mergeCell ref="C205:G205"/>
    <mergeCell ref="C208:G208"/>
    <mergeCell ref="C230:G230"/>
    <mergeCell ref="C234:G234"/>
    <mergeCell ref="C44:G44"/>
    <mergeCell ref="C47:G47"/>
    <mergeCell ref="C50:G50"/>
    <mergeCell ref="C97:G97"/>
    <mergeCell ref="C173:G173"/>
    <mergeCell ref="C105:G105"/>
    <mergeCell ref="C110:G110"/>
    <mergeCell ref="C113:G113"/>
    <mergeCell ref="C116:G116"/>
    <mergeCell ref="C124:G124"/>
    <mergeCell ref="C130:G130"/>
    <mergeCell ref="C133:G133"/>
    <mergeCell ref="C137:G137"/>
    <mergeCell ref="C141:G141"/>
    <mergeCell ref="C144:G144"/>
    <mergeCell ref="C164:G164"/>
    <mergeCell ref="C677:G677"/>
    <mergeCell ref="C675:G675"/>
    <mergeCell ref="C13:G13"/>
    <mergeCell ref="A1:G1"/>
    <mergeCell ref="C2:G2"/>
    <mergeCell ref="C3:G3"/>
    <mergeCell ref="C4:G4"/>
    <mergeCell ref="C10:G10"/>
    <mergeCell ref="C101:G101"/>
    <mergeCell ref="C16:G16"/>
    <mergeCell ref="C19:G19"/>
    <mergeCell ref="C24:G24"/>
    <mergeCell ref="C32:G32"/>
    <mergeCell ref="C35:G35"/>
    <mergeCell ref="C38:G38"/>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7042-6D8F-4C5A-9170-D11550E25DEC}">
  <sheetPr>
    <outlinePr summaryBelow="0"/>
  </sheetPr>
  <dimension ref="A1:BH5000"/>
  <sheetViews>
    <sheetView workbookViewId="0">
      <pane ySplit="7" topLeftCell="A108" activePane="bottomLeft" state="frozen"/>
      <selection pane="bottomLeft" activeCell="F115" sqref="F115:F129"/>
    </sheetView>
  </sheetViews>
  <sheetFormatPr defaultRowHeight="12.7"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 customHeight="1" x14ac:dyDescent="0.3">
      <c r="A1" s="326" t="s">
        <v>213</v>
      </c>
      <c r="B1" s="326"/>
      <c r="C1" s="326"/>
      <c r="D1" s="326"/>
      <c r="E1" s="326"/>
      <c r="F1" s="326"/>
      <c r="G1" s="326"/>
      <c r="AG1" t="s">
        <v>214</v>
      </c>
    </row>
    <row r="2" spans="1:60" ht="24.95" customHeight="1" x14ac:dyDescent="0.25">
      <c r="A2" s="50" t="s">
        <v>6</v>
      </c>
      <c r="B2" s="49" t="s">
        <v>41</v>
      </c>
      <c r="C2" s="344" t="s">
        <v>42</v>
      </c>
      <c r="D2" s="345"/>
      <c r="E2" s="345"/>
      <c r="F2" s="345"/>
      <c r="G2" s="329"/>
      <c r="AG2" t="s">
        <v>215</v>
      </c>
    </row>
    <row r="3" spans="1:60" ht="24.95" customHeight="1" x14ac:dyDescent="0.25">
      <c r="A3" s="50" t="s">
        <v>7</v>
      </c>
      <c r="B3" s="49" t="s">
        <v>45</v>
      </c>
      <c r="C3" s="344" t="s">
        <v>46</v>
      </c>
      <c r="D3" s="345"/>
      <c r="E3" s="345"/>
      <c r="F3" s="345"/>
      <c r="G3" s="329"/>
      <c r="AC3" s="121" t="s">
        <v>215</v>
      </c>
      <c r="AG3" t="s">
        <v>216</v>
      </c>
    </row>
    <row r="4" spans="1:60" ht="24.95" customHeight="1" x14ac:dyDescent="0.25">
      <c r="A4" s="140" t="s">
        <v>8</v>
      </c>
      <c r="B4" s="141" t="s">
        <v>41</v>
      </c>
      <c r="C4" s="346" t="s">
        <v>46</v>
      </c>
      <c r="D4" s="347"/>
      <c r="E4" s="347"/>
      <c r="F4" s="347"/>
      <c r="G4" s="332"/>
      <c r="AG4" t="s">
        <v>217</v>
      </c>
    </row>
    <row r="5" spans="1:60" x14ac:dyDescent="0.25">
      <c r="D5" s="10"/>
    </row>
    <row r="6" spans="1:60" ht="38.049999999999997"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90</v>
      </c>
      <c r="C8" s="181" t="s">
        <v>92</v>
      </c>
      <c r="D8" s="161"/>
      <c r="E8" s="162"/>
      <c r="F8" s="163"/>
      <c r="G8" s="163">
        <f>SUMIF(AG9:AG17,"&lt;&gt;NOR",G9:G17)</f>
        <v>0</v>
      </c>
      <c r="H8" s="163"/>
      <c r="I8" s="163">
        <f>SUM(I9:I17)</f>
        <v>1692</v>
      </c>
      <c r="J8" s="163"/>
      <c r="K8" s="163">
        <f>SUM(K9:K17)</f>
        <v>20678.599999999999</v>
      </c>
      <c r="L8" s="163"/>
      <c r="M8" s="163">
        <f>SUM(M9:M17)</f>
        <v>0</v>
      </c>
      <c r="N8" s="162"/>
      <c r="O8" s="162">
        <f>SUM(O9:O17)</f>
        <v>0</v>
      </c>
      <c r="P8" s="162"/>
      <c r="Q8" s="162">
        <f>SUM(Q9:Q17)</f>
        <v>0</v>
      </c>
      <c r="R8" s="163"/>
      <c r="S8" s="163"/>
      <c r="T8" s="164"/>
      <c r="U8" s="158"/>
      <c r="V8" s="158">
        <f>SUM(V9:V17)</f>
        <v>0</v>
      </c>
      <c r="W8" s="158"/>
      <c r="X8" s="158"/>
      <c r="Y8" s="158"/>
      <c r="AG8" t="s">
        <v>241</v>
      </c>
    </row>
    <row r="9" spans="1:60" ht="20.75" outlineLevel="1" x14ac:dyDescent="0.25">
      <c r="A9" s="173">
        <v>1</v>
      </c>
      <c r="B9" s="174" t="s">
        <v>242</v>
      </c>
      <c r="C9" s="182" t="s">
        <v>243</v>
      </c>
      <c r="D9" s="175" t="s">
        <v>244</v>
      </c>
      <c r="E9" s="176">
        <v>3</v>
      </c>
      <c r="F9" s="177"/>
      <c r="G9" s="178">
        <f t="shared" ref="G9:G17" si="0">ROUND(E9*F9,2)</f>
        <v>0</v>
      </c>
      <c r="H9" s="177">
        <v>0</v>
      </c>
      <c r="I9" s="178">
        <f t="shared" ref="I9:I17" si="1">ROUND(E9*H9,2)</f>
        <v>0</v>
      </c>
      <c r="J9" s="177">
        <v>238.7</v>
      </c>
      <c r="K9" s="178">
        <f t="shared" ref="K9:K17" si="2">ROUND(E9*J9,2)</f>
        <v>716.1</v>
      </c>
      <c r="L9" s="178">
        <v>21</v>
      </c>
      <c r="M9" s="178">
        <f t="shared" ref="M9:M17" si="3">G9*(1+L9/100)</f>
        <v>0</v>
      </c>
      <c r="N9" s="176">
        <v>0</v>
      </c>
      <c r="O9" s="176">
        <f t="shared" ref="O9:O17" si="4">ROUND(E9*N9,2)</f>
        <v>0</v>
      </c>
      <c r="P9" s="176">
        <v>0</v>
      </c>
      <c r="Q9" s="176">
        <f t="shared" ref="Q9:Q17" si="5">ROUND(E9*P9,2)</f>
        <v>0</v>
      </c>
      <c r="R9" s="178"/>
      <c r="S9" s="178" t="s">
        <v>245</v>
      </c>
      <c r="T9" s="179" t="s">
        <v>246</v>
      </c>
      <c r="U9" s="157">
        <v>0</v>
      </c>
      <c r="V9" s="157">
        <f t="shared" ref="V9:V17" si="6">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0.75" outlineLevel="1" x14ac:dyDescent="0.25">
      <c r="A10" s="173">
        <v>2</v>
      </c>
      <c r="B10" s="174" t="s">
        <v>250</v>
      </c>
      <c r="C10" s="182" t="s">
        <v>251</v>
      </c>
      <c r="D10" s="175" t="s">
        <v>244</v>
      </c>
      <c r="E10" s="176">
        <v>1</v>
      </c>
      <c r="F10" s="177"/>
      <c r="G10" s="178">
        <f t="shared" si="0"/>
        <v>0</v>
      </c>
      <c r="H10" s="177">
        <v>0</v>
      </c>
      <c r="I10" s="178">
        <f t="shared" si="1"/>
        <v>0</v>
      </c>
      <c r="J10" s="177">
        <v>312.10000000000002</v>
      </c>
      <c r="K10" s="178">
        <f t="shared" si="2"/>
        <v>312.10000000000002</v>
      </c>
      <c r="L10" s="178">
        <v>21</v>
      </c>
      <c r="M10" s="178">
        <f t="shared" si="3"/>
        <v>0</v>
      </c>
      <c r="N10" s="176">
        <v>0</v>
      </c>
      <c r="O10" s="176">
        <f t="shared" si="4"/>
        <v>0</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249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0.75" outlineLevel="1" x14ac:dyDescent="0.25">
      <c r="A11" s="173">
        <v>3</v>
      </c>
      <c r="B11" s="174" t="s">
        <v>252</v>
      </c>
      <c r="C11" s="182" t="s">
        <v>253</v>
      </c>
      <c r="D11" s="175" t="s">
        <v>244</v>
      </c>
      <c r="E11" s="176">
        <v>7</v>
      </c>
      <c r="F11" s="177"/>
      <c r="G11" s="178">
        <f t="shared" si="0"/>
        <v>0</v>
      </c>
      <c r="H11" s="177">
        <v>0</v>
      </c>
      <c r="I11" s="178">
        <f t="shared" si="1"/>
        <v>0</v>
      </c>
      <c r="J11" s="177">
        <v>300.60000000000002</v>
      </c>
      <c r="K11" s="178">
        <f t="shared" si="2"/>
        <v>2104.1999999999998</v>
      </c>
      <c r="L11" s="178">
        <v>21</v>
      </c>
      <c r="M11" s="178">
        <f t="shared" si="3"/>
        <v>0</v>
      </c>
      <c r="N11" s="176">
        <v>0</v>
      </c>
      <c r="O11" s="176">
        <f t="shared" si="4"/>
        <v>0</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75" outlineLevel="1" x14ac:dyDescent="0.25">
      <c r="A12" s="173">
        <v>4</v>
      </c>
      <c r="B12" s="174" t="s">
        <v>254</v>
      </c>
      <c r="C12" s="182" t="s">
        <v>255</v>
      </c>
      <c r="D12" s="175" t="s">
        <v>244</v>
      </c>
      <c r="E12" s="176">
        <v>12</v>
      </c>
      <c r="F12" s="177"/>
      <c r="G12" s="178">
        <f t="shared" si="0"/>
        <v>0</v>
      </c>
      <c r="H12" s="177">
        <v>0</v>
      </c>
      <c r="I12" s="178">
        <f t="shared" si="1"/>
        <v>0</v>
      </c>
      <c r="J12" s="177">
        <v>342.6</v>
      </c>
      <c r="K12" s="178">
        <f t="shared" si="2"/>
        <v>4111.2</v>
      </c>
      <c r="L12" s="178">
        <v>21</v>
      </c>
      <c r="M12" s="178">
        <f t="shared" si="3"/>
        <v>0</v>
      </c>
      <c r="N12" s="176">
        <v>0</v>
      </c>
      <c r="O12" s="176">
        <f t="shared" si="4"/>
        <v>0</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0.75" outlineLevel="1" x14ac:dyDescent="0.25">
      <c r="A13" s="173">
        <v>5</v>
      </c>
      <c r="B13" s="174" t="s">
        <v>256</v>
      </c>
      <c r="C13" s="182" t="s">
        <v>257</v>
      </c>
      <c r="D13" s="175" t="s">
        <v>244</v>
      </c>
      <c r="E13" s="176">
        <v>13</v>
      </c>
      <c r="F13" s="177"/>
      <c r="G13" s="178">
        <f t="shared" si="0"/>
        <v>0</v>
      </c>
      <c r="H13" s="177">
        <v>0</v>
      </c>
      <c r="I13" s="178">
        <f t="shared" si="1"/>
        <v>0</v>
      </c>
      <c r="J13" s="177">
        <v>386</v>
      </c>
      <c r="K13" s="178">
        <f t="shared" si="2"/>
        <v>5018</v>
      </c>
      <c r="L13" s="178">
        <v>21</v>
      </c>
      <c r="M13" s="178">
        <f t="shared" si="3"/>
        <v>0</v>
      </c>
      <c r="N13" s="176">
        <v>0</v>
      </c>
      <c r="O13" s="176">
        <f t="shared" si="4"/>
        <v>0</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75" outlineLevel="1" x14ac:dyDescent="0.25">
      <c r="A14" s="173">
        <v>6</v>
      </c>
      <c r="B14" s="174" t="s">
        <v>258</v>
      </c>
      <c r="C14" s="182" t="s">
        <v>259</v>
      </c>
      <c r="D14" s="175" t="s">
        <v>244</v>
      </c>
      <c r="E14" s="176">
        <v>5</v>
      </c>
      <c r="F14" s="177"/>
      <c r="G14" s="178">
        <f t="shared" si="0"/>
        <v>0</v>
      </c>
      <c r="H14" s="177">
        <v>0</v>
      </c>
      <c r="I14" s="178">
        <f t="shared" si="1"/>
        <v>0</v>
      </c>
      <c r="J14" s="177">
        <v>262.39999999999998</v>
      </c>
      <c r="K14" s="178">
        <f t="shared" si="2"/>
        <v>1312</v>
      </c>
      <c r="L14" s="178">
        <v>21</v>
      </c>
      <c r="M14" s="178">
        <f t="shared" si="3"/>
        <v>0</v>
      </c>
      <c r="N14" s="176">
        <v>0</v>
      </c>
      <c r="O14" s="176">
        <f t="shared" si="4"/>
        <v>0</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260</v>
      </c>
      <c r="C15" s="182" t="s">
        <v>1970</v>
      </c>
      <c r="D15" s="175" t="s">
        <v>244</v>
      </c>
      <c r="E15" s="176">
        <v>1</v>
      </c>
      <c r="F15" s="177"/>
      <c r="G15" s="178">
        <f t="shared" si="0"/>
        <v>0</v>
      </c>
      <c r="H15" s="177">
        <v>0</v>
      </c>
      <c r="I15" s="178">
        <f t="shared" si="1"/>
        <v>0</v>
      </c>
      <c r="J15" s="177">
        <v>1280</v>
      </c>
      <c r="K15" s="178">
        <f t="shared" si="2"/>
        <v>1280</v>
      </c>
      <c r="L15" s="178">
        <v>21</v>
      </c>
      <c r="M15" s="178">
        <f t="shared" si="3"/>
        <v>0</v>
      </c>
      <c r="N15" s="176">
        <v>0</v>
      </c>
      <c r="O15" s="176">
        <f t="shared" si="4"/>
        <v>0</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249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261</v>
      </c>
      <c r="C16" s="182" t="s">
        <v>1971</v>
      </c>
      <c r="D16" s="175" t="s">
        <v>244</v>
      </c>
      <c r="E16" s="176">
        <v>5</v>
      </c>
      <c r="F16" s="177"/>
      <c r="G16" s="178">
        <f t="shared" si="0"/>
        <v>0</v>
      </c>
      <c r="H16" s="177">
        <v>0</v>
      </c>
      <c r="I16" s="178">
        <f t="shared" si="1"/>
        <v>0</v>
      </c>
      <c r="J16" s="177">
        <v>1165</v>
      </c>
      <c r="K16" s="178">
        <f t="shared" si="2"/>
        <v>5825</v>
      </c>
      <c r="L16" s="178">
        <v>21</v>
      </c>
      <c r="M16" s="178">
        <f t="shared" si="3"/>
        <v>0</v>
      </c>
      <c r="N16" s="176">
        <v>0</v>
      </c>
      <c r="O16" s="176">
        <f t="shared" si="4"/>
        <v>0</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75" outlineLevel="1" x14ac:dyDescent="0.25">
      <c r="A17" s="173">
        <v>9</v>
      </c>
      <c r="B17" s="174" t="s">
        <v>262</v>
      </c>
      <c r="C17" s="182" t="s">
        <v>263</v>
      </c>
      <c r="D17" s="175" t="s">
        <v>244</v>
      </c>
      <c r="E17" s="176">
        <v>6</v>
      </c>
      <c r="F17" s="177"/>
      <c r="G17" s="178">
        <f t="shared" si="0"/>
        <v>0</v>
      </c>
      <c r="H17" s="177">
        <v>282</v>
      </c>
      <c r="I17" s="178">
        <f t="shared" si="1"/>
        <v>1692</v>
      </c>
      <c r="J17" s="177">
        <v>0</v>
      </c>
      <c r="K17" s="178">
        <f t="shared" si="2"/>
        <v>0</v>
      </c>
      <c r="L17" s="178">
        <v>21</v>
      </c>
      <c r="M17" s="178">
        <f t="shared" si="3"/>
        <v>0</v>
      </c>
      <c r="N17" s="176">
        <v>0</v>
      </c>
      <c r="O17" s="176">
        <f t="shared" si="4"/>
        <v>0</v>
      </c>
      <c r="P17" s="176">
        <v>0</v>
      </c>
      <c r="Q17" s="176">
        <f t="shared" si="5"/>
        <v>0</v>
      </c>
      <c r="R17" s="178"/>
      <c r="S17" s="178" t="s">
        <v>245</v>
      </c>
      <c r="T17" s="179" t="s">
        <v>246</v>
      </c>
      <c r="U17" s="157">
        <v>0</v>
      </c>
      <c r="V17" s="157">
        <f t="shared" si="6"/>
        <v>0</v>
      </c>
      <c r="W17" s="157"/>
      <c r="X17" s="157" t="s">
        <v>264</v>
      </c>
      <c r="Y17" s="157" t="s">
        <v>248</v>
      </c>
      <c r="Z17" s="147"/>
      <c r="AA17" s="147"/>
      <c r="AB17" s="147"/>
      <c r="AC17" s="147"/>
      <c r="AD17" s="147"/>
      <c r="AE17" s="147"/>
      <c r="AF17" s="147"/>
      <c r="AG17" s="147" t="s">
        <v>265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5">
      <c r="A18" s="159" t="s">
        <v>240</v>
      </c>
      <c r="B18" s="160" t="s">
        <v>94</v>
      </c>
      <c r="C18" s="181" t="s">
        <v>97</v>
      </c>
      <c r="D18" s="161"/>
      <c r="E18" s="162"/>
      <c r="F18" s="163"/>
      <c r="G18" s="163">
        <f>SUMIF(AG19:AG27,"&lt;&gt;NOR",G19:G27)</f>
        <v>0</v>
      </c>
      <c r="H18" s="163"/>
      <c r="I18" s="163">
        <f>SUM(I19:I27)</f>
        <v>1872.6</v>
      </c>
      <c r="J18" s="163"/>
      <c r="K18" s="163">
        <f>SUM(K19:K27)</f>
        <v>44696.899999999994</v>
      </c>
      <c r="L18" s="163"/>
      <c r="M18" s="163">
        <f>SUM(M19:M27)</f>
        <v>0</v>
      </c>
      <c r="N18" s="162"/>
      <c r="O18" s="162">
        <f>SUM(O19:O27)</f>
        <v>0</v>
      </c>
      <c r="P18" s="162"/>
      <c r="Q18" s="162">
        <f>SUM(Q19:Q27)</f>
        <v>0</v>
      </c>
      <c r="R18" s="163"/>
      <c r="S18" s="163"/>
      <c r="T18" s="164"/>
      <c r="U18" s="158"/>
      <c r="V18" s="158">
        <f>SUM(V19:V27)</f>
        <v>0</v>
      </c>
      <c r="W18" s="158"/>
      <c r="X18" s="158"/>
      <c r="Y18" s="158"/>
      <c r="AG18" t="s">
        <v>241</v>
      </c>
    </row>
    <row r="19" spans="1:60" ht="20.75" outlineLevel="1" x14ac:dyDescent="0.25">
      <c r="A19" s="173">
        <v>10</v>
      </c>
      <c r="B19" s="174" t="s">
        <v>266</v>
      </c>
      <c r="C19" s="182" t="s">
        <v>267</v>
      </c>
      <c r="D19" s="175" t="s">
        <v>244</v>
      </c>
      <c r="E19" s="176">
        <v>11</v>
      </c>
      <c r="F19" s="177"/>
      <c r="G19" s="178">
        <f t="shared" ref="G19:G27" si="7">ROUND(E19*F19,2)</f>
        <v>0</v>
      </c>
      <c r="H19" s="177">
        <v>0</v>
      </c>
      <c r="I19" s="178">
        <f t="shared" ref="I19:I27" si="8">ROUND(E19*H19,2)</f>
        <v>0</v>
      </c>
      <c r="J19" s="177">
        <v>290.7</v>
      </c>
      <c r="K19" s="178">
        <f t="shared" ref="K19:K27" si="9">ROUND(E19*J19,2)</f>
        <v>3197.7</v>
      </c>
      <c r="L19" s="178">
        <v>21</v>
      </c>
      <c r="M19" s="178">
        <f t="shared" ref="M19:M27" si="10">G19*(1+L19/100)</f>
        <v>0</v>
      </c>
      <c r="N19" s="176">
        <v>0</v>
      </c>
      <c r="O19" s="176">
        <f t="shared" ref="O19:O27" si="11">ROUND(E19*N19,2)</f>
        <v>0</v>
      </c>
      <c r="P19" s="176">
        <v>0</v>
      </c>
      <c r="Q19" s="176">
        <f t="shared" ref="Q19:Q27" si="12">ROUND(E19*P19,2)</f>
        <v>0</v>
      </c>
      <c r="R19" s="178"/>
      <c r="S19" s="178" t="s">
        <v>245</v>
      </c>
      <c r="T19" s="179" t="s">
        <v>246</v>
      </c>
      <c r="U19" s="157">
        <v>0</v>
      </c>
      <c r="V19" s="157">
        <f t="shared" ref="V19:V27" si="13">ROUND(E19*U19,2)</f>
        <v>0</v>
      </c>
      <c r="W19" s="157"/>
      <c r="X19" s="157" t="s">
        <v>247</v>
      </c>
      <c r="Y19" s="157" t="s">
        <v>248</v>
      </c>
      <c r="Z19" s="147"/>
      <c r="AA19" s="147"/>
      <c r="AB19" s="147"/>
      <c r="AC19" s="147"/>
      <c r="AD19" s="147"/>
      <c r="AE19" s="147"/>
      <c r="AF19" s="147"/>
      <c r="AG19" s="147" t="s">
        <v>249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75" outlineLevel="1" x14ac:dyDescent="0.25">
      <c r="A20" s="173">
        <v>11</v>
      </c>
      <c r="B20" s="174" t="s">
        <v>268</v>
      </c>
      <c r="C20" s="182" t="s">
        <v>269</v>
      </c>
      <c r="D20" s="175" t="s">
        <v>244</v>
      </c>
      <c r="E20" s="176">
        <v>17</v>
      </c>
      <c r="F20" s="177"/>
      <c r="G20" s="178">
        <f t="shared" si="7"/>
        <v>0</v>
      </c>
      <c r="H20" s="177">
        <v>0</v>
      </c>
      <c r="I20" s="178">
        <f t="shared" si="8"/>
        <v>0</v>
      </c>
      <c r="J20" s="177">
        <v>630.20000000000005</v>
      </c>
      <c r="K20" s="178">
        <f t="shared" si="9"/>
        <v>10713.4</v>
      </c>
      <c r="L20" s="178">
        <v>21</v>
      </c>
      <c r="M20" s="178">
        <f t="shared" si="10"/>
        <v>0</v>
      </c>
      <c r="N20" s="176">
        <v>0</v>
      </c>
      <c r="O20" s="176">
        <f t="shared" si="11"/>
        <v>0</v>
      </c>
      <c r="P20" s="176">
        <v>0</v>
      </c>
      <c r="Q20" s="176">
        <f t="shared" si="12"/>
        <v>0</v>
      </c>
      <c r="R20" s="178"/>
      <c r="S20" s="178" t="s">
        <v>245</v>
      </c>
      <c r="T20" s="179" t="s">
        <v>246</v>
      </c>
      <c r="U20" s="157">
        <v>0</v>
      </c>
      <c r="V20" s="157">
        <f t="shared" si="13"/>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0.75" outlineLevel="1" x14ac:dyDescent="0.25">
      <c r="A21" s="173">
        <v>12</v>
      </c>
      <c r="B21" s="174" t="s">
        <v>270</v>
      </c>
      <c r="C21" s="182" t="s">
        <v>271</v>
      </c>
      <c r="D21" s="175" t="s">
        <v>244</v>
      </c>
      <c r="E21" s="176">
        <v>6</v>
      </c>
      <c r="F21" s="177"/>
      <c r="G21" s="178">
        <f t="shared" si="7"/>
        <v>0</v>
      </c>
      <c r="H21" s="177">
        <v>0</v>
      </c>
      <c r="I21" s="178">
        <f t="shared" si="8"/>
        <v>0</v>
      </c>
      <c r="J21" s="177">
        <v>859.6</v>
      </c>
      <c r="K21" s="178">
        <f t="shared" si="9"/>
        <v>5157.6000000000004</v>
      </c>
      <c r="L21" s="178">
        <v>21</v>
      </c>
      <c r="M21" s="178">
        <f t="shared" si="10"/>
        <v>0</v>
      </c>
      <c r="N21" s="176">
        <v>0</v>
      </c>
      <c r="O21" s="176">
        <f t="shared" si="11"/>
        <v>0</v>
      </c>
      <c r="P21" s="176">
        <v>0</v>
      </c>
      <c r="Q21" s="176">
        <f t="shared" si="12"/>
        <v>0</v>
      </c>
      <c r="R21" s="178"/>
      <c r="S21" s="178" t="s">
        <v>245</v>
      </c>
      <c r="T21" s="179" t="s">
        <v>246</v>
      </c>
      <c r="U21" s="157">
        <v>0</v>
      </c>
      <c r="V21" s="157">
        <f t="shared" si="13"/>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0.75" outlineLevel="1" x14ac:dyDescent="0.25">
      <c r="A22" s="173">
        <v>13</v>
      </c>
      <c r="B22" s="174" t="s">
        <v>272</v>
      </c>
      <c r="C22" s="182" t="s">
        <v>273</v>
      </c>
      <c r="D22" s="175" t="s">
        <v>244</v>
      </c>
      <c r="E22" s="176">
        <v>12</v>
      </c>
      <c r="F22" s="177"/>
      <c r="G22" s="178">
        <f t="shared" si="7"/>
        <v>0</v>
      </c>
      <c r="H22" s="177">
        <v>0</v>
      </c>
      <c r="I22" s="178">
        <f t="shared" si="8"/>
        <v>0</v>
      </c>
      <c r="J22" s="177">
        <v>882.8</v>
      </c>
      <c r="K22" s="178">
        <f t="shared" si="9"/>
        <v>10593.6</v>
      </c>
      <c r="L22" s="178">
        <v>21</v>
      </c>
      <c r="M22" s="178">
        <f t="shared" si="10"/>
        <v>0</v>
      </c>
      <c r="N22" s="176">
        <v>0</v>
      </c>
      <c r="O22" s="176">
        <f t="shared" si="11"/>
        <v>0</v>
      </c>
      <c r="P22" s="176">
        <v>0</v>
      </c>
      <c r="Q22" s="176">
        <f t="shared" si="12"/>
        <v>0</v>
      </c>
      <c r="R22" s="178"/>
      <c r="S22" s="178" t="s">
        <v>245</v>
      </c>
      <c r="T22" s="179" t="s">
        <v>246</v>
      </c>
      <c r="U22" s="157">
        <v>0</v>
      </c>
      <c r="V22" s="157">
        <f t="shared" si="13"/>
        <v>0</v>
      </c>
      <c r="W22" s="157"/>
      <c r="X22" s="157" t="s">
        <v>247</v>
      </c>
      <c r="Y22" s="157" t="s">
        <v>248</v>
      </c>
      <c r="Z22" s="147"/>
      <c r="AA22" s="147"/>
      <c r="AB22" s="147"/>
      <c r="AC22" s="147"/>
      <c r="AD22" s="147"/>
      <c r="AE22" s="147"/>
      <c r="AF22" s="147"/>
      <c r="AG22" s="147" t="s">
        <v>249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75" outlineLevel="1" x14ac:dyDescent="0.25">
      <c r="A23" s="173">
        <v>14</v>
      </c>
      <c r="B23" s="174" t="s">
        <v>274</v>
      </c>
      <c r="C23" s="182" t="s">
        <v>275</v>
      </c>
      <c r="D23" s="175" t="s">
        <v>244</v>
      </c>
      <c r="E23" s="176">
        <v>1</v>
      </c>
      <c r="F23" s="177"/>
      <c r="G23" s="178">
        <f t="shared" si="7"/>
        <v>0</v>
      </c>
      <c r="H23" s="177">
        <v>0</v>
      </c>
      <c r="I23" s="178">
        <f t="shared" si="8"/>
        <v>0</v>
      </c>
      <c r="J23" s="177">
        <v>1146.2</v>
      </c>
      <c r="K23" s="178">
        <f t="shared" si="9"/>
        <v>1146.2</v>
      </c>
      <c r="L23" s="178">
        <v>21</v>
      </c>
      <c r="M23" s="178">
        <f t="shared" si="10"/>
        <v>0</v>
      </c>
      <c r="N23" s="176">
        <v>0</v>
      </c>
      <c r="O23" s="176">
        <f t="shared" si="11"/>
        <v>0</v>
      </c>
      <c r="P23" s="176">
        <v>0</v>
      </c>
      <c r="Q23" s="176">
        <f t="shared" si="12"/>
        <v>0</v>
      </c>
      <c r="R23" s="178"/>
      <c r="S23" s="178" t="s">
        <v>245</v>
      </c>
      <c r="T23" s="179" t="s">
        <v>246</v>
      </c>
      <c r="U23" s="157">
        <v>0</v>
      </c>
      <c r="V23" s="157">
        <f t="shared" si="13"/>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0.75" outlineLevel="1" x14ac:dyDescent="0.25">
      <c r="A24" s="173">
        <v>15</v>
      </c>
      <c r="B24" s="174" t="s">
        <v>276</v>
      </c>
      <c r="C24" s="182" t="s">
        <v>277</v>
      </c>
      <c r="D24" s="175" t="s">
        <v>244</v>
      </c>
      <c r="E24" s="176">
        <v>4</v>
      </c>
      <c r="F24" s="177"/>
      <c r="G24" s="178">
        <f t="shared" si="7"/>
        <v>0</v>
      </c>
      <c r="H24" s="177">
        <v>0</v>
      </c>
      <c r="I24" s="178">
        <f t="shared" si="8"/>
        <v>0</v>
      </c>
      <c r="J24" s="177">
        <v>329.6</v>
      </c>
      <c r="K24" s="178">
        <f t="shared" si="9"/>
        <v>1318.4</v>
      </c>
      <c r="L24" s="178">
        <v>21</v>
      </c>
      <c r="M24" s="178">
        <f t="shared" si="10"/>
        <v>0</v>
      </c>
      <c r="N24" s="176">
        <v>0</v>
      </c>
      <c r="O24" s="176">
        <f t="shared" si="11"/>
        <v>0</v>
      </c>
      <c r="P24" s="176">
        <v>0</v>
      </c>
      <c r="Q24" s="176">
        <f t="shared" si="12"/>
        <v>0</v>
      </c>
      <c r="R24" s="178"/>
      <c r="S24" s="178" t="s">
        <v>245</v>
      </c>
      <c r="T24" s="179" t="s">
        <v>246</v>
      </c>
      <c r="U24" s="157">
        <v>0</v>
      </c>
      <c r="V24" s="157">
        <f t="shared" si="13"/>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0.75" outlineLevel="1" x14ac:dyDescent="0.25">
      <c r="A25" s="173">
        <v>16</v>
      </c>
      <c r="B25" s="174" t="s">
        <v>278</v>
      </c>
      <c r="C25" s="182" t="s">
        <v>279</v>
      </c>
      <c r="D25" s="175" t="s">
        <v>244</v>
      </c>
      <c r="E25" s="176">
        <v>1</v>
      </c>
      <c r="F25" s="177"/>
      <c r="G25" s="178">
        <f t="shared" si="7"/>
        <v>0</v>
      </c>
      <c r="H25" s="177">
        <v>0</v>
      </c>
      <c r="I25" s="178">
        <f t="shared" si="8"/>
        <v>0</v>
      </c>
      <c r="J25" s="177">
        <v>1920</v>
      </c>
      <c r="K25" s="178">
        <f t="shared" si="9"/>
        <v>1920</v>
      </c>
      <c r="L25" s="178">
        <v>21</v>
      </c>
      <c r="M25" s="178">
        <f t="shared" si="10"/>
        <v>0</v>
      </c>
      <c r="N25" s="176">
        <v>0</v>
      </c>
      <c r="O25" s="176">
        <f t="shared" si="11"/>
        <v>0</v>
      </c>
      <c r="P25" s="176">
        <v>0</v>
      </c>
      <c r="Q25" s="176">
        <f t="shared" si="12"/>
        <v>0</v>
      </c>
      <c r="R25" s="178"/>
      <c r="S25" s="178" t="s">
        <v>245</v>
      </c>
      <c r="T25" s="179" t="s">
        <v>246</v>
      </c>
      <c r="U25" s="157">
        <v>0</v>
      </c>
      <c r="V25" s="157">
        <f t="shared" si="13"/>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17</v>
      </c>
      <c r="B26" s="174" t="s">
        <v>280</v>
      </c>
      <c r="C26" s="182" t="s">
        <v>281</v>
      </c>
      <c r="D26" s="175" t="s">
        <v>244</v>
      </c>
      <c r="E26" s="176">
        <v>5</v>
      </c>
      <c r="F26" s="177"/>
      <c r="G26" s="178">
        <f t="shared" si="7"/>
        <v>0</v>
      </c>
      <c r="H26" s="177">
        <v>0</v>
      </c>
      <c r="I26" s="178">
        <f t="shared" si="8"/>
        <v>0</v>
      </c>
      <c r="J26" s="177">
        <v>2130</v>
      </c>
      <c r="K26" s="178">
        <f t="shared" si="9"/>
        <v>10650</v>
      </c>
      <c r="L26" s="178">
        <v>21</v>
      </c>
      <c r="M26" s="178">
        <f t="shared" si="10"/>
        <v>0</v>
      </c>
      <c r="N26" s="176">
        <v>0</v>
      </c>
      <c r="O26" s="176">
        <f t="shared" si="11"/>
        <v>0</v>
      </c>
      <c r="P26" s="176">
        <v>0</v>
      </c>
      <c r="Q26" s="176">
        <f t="shared" si="12"/>
        <v>0</v>
      </c>
      <c r="R26" s="178"/>
      <c r="S26" s="178" t="s">
        <v>245</v>
      </c>
      <c r="T26" s="179" t="s">
        <v>246</v>
      </c>
      <c r="U26" s="157">
        <v>0</v>
      </c>
      <c r="V26" s="157">
        <f t="shared" si="13"/>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0.75" outlineLevel="1" x14ac:dyDescent="0.25">
      <c r="A27" s="173">
        <v>18</v>
      </c>
      <c r="B27" s="174" t="s">
        <v>282</v>
      </c>
      <c r="C27" s="182" t="s">
        <v>283</v>
      </c>
      <c r="D27" s="175" t="s">
        <v>244</v>
      </c>
      <c r="E27" s="176">
        <v>6</v>
      </c>
      <c r="F27" s="177"/>
      <c r="G27" s="178">
        <f t="shared" si="7"/>
        <v>0</v>
      </c>
      <c r="H27" s="177">
        <v>312.10000000000002</v>
      </c>
      <c r="I27" s="178">
        <f t="shared" si="8"/>
        <v>1872.6</v>
      </c>
      <c r="J27" s="177">
        <v>0</v>
      </c>
      <c r="K27" s="178">
        <f t="shared" si="9"/>
        <v>0</v>
      </c>
      <c r="L27" s="178">
        <v>21</v>
      </c>
      <c r="M27" s="178">
        <f t="shared" si="10"/>
        <v>0</v>
      </c>
      <c r="N27" s="176">
        <v>0</v>
      </c>
      <c r="O27" s="176">
        <f t="shared" si="11"/>
        <v>0</v>
      </c>
      <c r="P27" s="176">
        <v>0</v>
      </c>
      <c r="Q27" s="176">
        <f t="shared" si="12"/>
        <v>0</v>
      </c>
      <c r="R27" s="178"/>
      <c r="S27" s="178" t="s">
        <v>245</v>
      </c>
      <c r="T27" s="179" t="s">
        <v>246</v>
      </c>
      <c r="U27" s="157">
        <v>0</v>
      </c>
      <c r="V27" s="157">
        <f t="shared" si="13"/>
        <v>0</v>
      </c>
      <c r="W27" s="157"/>
      <c r="X27" s="157" t="s">
        <v>264</v>
      </c>
      <c r="Y27" s="157" t="s">
        <v>248</v>
      </c>
      <c r="Z27" s="147"/>
      <c r="AA27" s="147"/>
      <c r="AB27" s="147"/>
      <c r="AC27" s="147"/>
      <c r="AD27" s="147"/>
      <c r="AE27" s="147"/>
      <c r="AF27" s="147"/>
      <c r="AG27" s="147" t="s">
        <v>265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5.35" x14ac:dyDescent="0.25">
      <c r="A28" s="159" t="s">
        <v>240</v>
      </c>
      <c r="B28" s="160" t="s">
        <v>98</v>
      </c>
      <c r="C28" s="181" t="s">
        <v>100</v>
      </c>
      <c r="D28" s="161"/>
      <c r="E28" s="162"/>
      <c r="F28" s="163"/>
      <c r="G28" s="163">
        <f>SUMIF(AG29:AG29,"&lt;&gt;NOR",G29:G29)</f>
        <v>0</v>
      </c>
      <c r="H28" s="163"/>
      <c r="I28" s="163">
        <f>SUM(I29:I29)</f>
        <v>0</v>
      </c>
      <c r="J28" s="163"/>
      <c r="K28" s="163">
        <f>SUM(K29:K29)</f>
        <v>7268.4</v>
      </c>
      <c r="L28" s="163"/>
      <c r="M28" s="163">
        <f>SUM(M29:M29)</f>
        <v>0</v>
      </c>
      <c r="N28" s="162"/>
      <c r="O28" s="162">
        <f>SUM(O29:O29)</f>
        <v>0</v>
      </c>
      <c r="P28" s="162"/>
      <c r="Q28" s="162">
        <f>SUM(Q29:Q29)</f>
        <v>0</v>
      </c>
      <c r="R28" s="163"/>
      <c r="S28" s="163"/>
      <c r="T28" s="164"/>
      <c r="U28" s="158"/>
      <c r="V28" s="158">
        <f>SUM(V29:V29)</f>
        <v>0</v>
      </c>
      <c r="W28" s="158"/>
      <c r="X28" s="158"/>
      <c r="Y28" s="158"/>
      <c r="AG28" t="s">
        <v>241</v>
      </c>
    </row>
    <row r="29" spans="1:60" ht="20.75" outlineLevel="1" x14ac:dyDescent="0.25">
      <c r="A29" s="173">
        <v>19</v>
      </c>
      <c r="B29" s="174" t="s">
        <v>284</v>
      </c>
      <c r="C29" s="182" t="s">
        <v>285</v>
      </c>
      <c r="D29" s="175" t="s">
        <v>244</v>
      </c>
      <c r="E29" s="176">
        <v>9</v>
      </c>
      <c r="F29" s="177"/>
      <c r="G29" s="178">
        <f>ROUND(E29*F29,2)</f>
        <v>0</v>
      </c>
      <c r="H29" s="177">
        <v>0</v>
      </c>
      <c r="I29" s="178">
        <f>ROUND(E29*H29,2)</f>
        <v>0</v>
      </c>
      <c r="J29" s="177">
        <v>807.6</v>
      </c>
      <c r="K29" s="178">
        <f>ROUND(E29*J29,2)</f>
        <v>7268.4</v>
      </c>
      <c r="L29" s="178">
        <v>21</v>
      </c>
      <c r="M29" s="178">
        <f>G29*(1+L29/100)</f>
        <v>0</v>
      </c>
      <c r="N29" s="176">
        <v>0</v>
      </c>
      <c r="O29" s="176">
        <f>ROUND(E29*N29,2)</f>
        <v>0</v>
      </c>
      <c r="P29" s="176">
        <v>0</v>
      </c>
      <c r="Q29" s="176">
        <f>ROUND(E29*P29,2)</f>
        <v>0</v>
      </c>
      <c r="R29" s="178"/>
      <c r="S29" s="178" t="s">
        <v>245</v>
      </c>
      <c r="T29" s="179" t="s">
        <v>246</v>
      </c>
      <c r="U29" s="157">
        <v>0</v>
      </c>
      <c r="V29" s="157">
        <f>ROUND(E29*U29,2)</f>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5.35" x14ac:dyDescent="0.25">
      <c r="A30" s="159" t="s">
        <v>240</v>
      </c>
      <c r="B30" s="160" t="s">
        <v>102</v>
      </c>
      <c r="C30" s="181" t="s">
        <v>104</v>
      </c>
      <c r="D30" s="161"/>
      <c r="E30" s="162"/>
      <c r="F30" s="163"/>
      <c r="G30" s="163">
        <f>SUMIF(AG31:AG58,"&lt;&gt;NOR",G31:G58)</f>
        <v>0</v>
      </c>
      <c r="H30" s="163"/>
      <c r="I30" s="163">
        <f>SUM(I31:I58)</f>
        <v>13000</v>
      </c>
      <c r="J30" s="163"/>
      <c r="K30" s="163">
        <f>SUM(K31:K58)</f>
        <v>1056443.2</v>
      </c>
      <c r="L30" s="163"/>
      <c r="M30" s="163">
        <f>SUM(M31:M58)</f>
        <v>0</v>
      </c>
      <c r="N30" s="162"/>
      <c r="O30" s="162">
        <f>SUM(O31:O58)</f>
        <v>0</v>
      </c>
      <c r="P30" s="162"/>
      <c r="Q30" s="162">
        <f>SUM(Q31:Q58)</f>
        <v>0</v>
      </c>
      <c r="R30" s="163"/>
      <c r="S30" s="163"/>
      <c r="T30" s="164"/>
      <c r="U30" s="158"/>
      <c r="V30" s="158">
        <f>SUM(V31:V58)</f>
        <v>0</v>
      </c>
      <c r="W30" s="158"/>
      <c r="X30" s="158"/>
      <c r="Y30" s="158"/>
      <c r="AG30" t="s">
        <v>241</v>
      </c>
    </row>
    <row r="31" spans="1:60" ht="20.75" outlineLevel="1" x14ac:dyDescent="0.25">
      <c r="A31" s="173">
        <v>20</v>
      </c>
      <c r="B31" s="174" t="s">
        <v>286</v>
      </c>
      <c r="C31" s="182" t="s">
        <v>287</v>
      </c>
      <c r="D31" s="175" t="s">
        <v>244</v>
      </c>
      <c r="E31" s="176">
        <v>4</v>
      </c>
      <c r="F31" s="177"/>
      <c r="G31" s="178">
        <f t="shared" ref="G31:G41" si="14">ROUND(E31*F31,2)</f>
        <v>0</v>
      </c>
      <c r="H31" s="177">
        <v>0</v>
      </c>
      <c r="I31" s="178">
        <f t="shared" ref="I31:I41" si="15">ROUND(E31*H31,2)</f>
        <v>0</v>
      </c>
      <c r="J31" s="177">
        <v>20700</v>
      </c>
      <c r="K31" s="178">
        <f t="shared" ref="K31:K41" si="16">ROUND(E31*J31,2)</f>
        <v>82800</v>
      </c>
      <c r="L31" s="178">
        <v>21</v>
      </c>
      <c r="M31" s="178">
        <f t="shared" ref="M31:M41" si="17">G31*(1+L31/100)</f>
        <v>0</v>
      </c>
      <c r="N31" s="176">
        <v>0</v>
      </c>
      <c r="O31" s="176">
        <f t="shared" ref="O31:O41" si="18">ROUND(E31*N31,2)</f>
        <v>0</v>
      </c>
      <c r="P31" s="176">
        <v>0</v>
      </c>
      <c r="Q31" s="176">
        <f t="shared" ref="Q31:Q41" si="19">ROUND(E31*P31,2)</f>
        <v>0</v>
      </c>
      <c r="R31" s="178"/>
      <c r="S31" s="178" t="s">
        <v>245</v>
      </c>
      <c r="T31" s="179" t="s">
        <v>246</v>
      </c>
      <c r="U31" s="157">
        <v>0</v>
      </c>
      <c r="V31" s="157">
        <f t="shared" ref="V31:V41" si="20">ROUND(E31*U31,2)</f>
        <v>0</v>
      </c>
      <c r="W31" s="157"/>
      <c r="X31" s="157" t="s">
        <v>247</v>
      </c>
      <c r="Y31" s="157" t="s">
        <v>248</v>
      </c>
      <c r="Z31" s="147"/>
      <c r="AA31" s="147"/>
      <c r="AB31" s="147"/>
      <c r="AC31" s="147"/>
      <c r="AD31" s="147"/>
      <c r="AE31" s="147"/>
      <c r="AF31" s="147"/>
      <c r="AG31" s="147" t="s">
        <v>249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0.75" outlineLevel="1" x14ac:dyDescent="0.25">
      <c r="A32" s="173">
        <v>21</v>
      </c>
      <c r="B32" s="174" t="s">
        <v>288</v>
      </c>
      <c r="C32" s="182" t="s">
        <v>289</v>
      </c>
      <c r="D32" s="175" t="s">
        <v>244</v>
      </c>
      <c r="E32" s="176">
        <v>41</v>
      </c>
      <c r="F32" s="177"/>
      <c r="G32" s="178">
        <f t="shared" si="14"/>
        <v>0</v>
      </c>
      <c r="H32" s="177">
        <v>0</v>
      </c>
      <c r="I32" s="178">
        <f t="shared" si="15"/>
        <v>0</v>
      </c>
      <c r="J32" s="177">
        <v>5175</v>
      </c>
      <c r="K32" s="178">
        <f t="shared" si="16"/>
        <v>212175</v>
      </c>
      <c r="L32" s="178">
        <v>21</v>
      </c>
      <c r="M32" s="178">
        <f t="shared" si="17"/>
        <v>0</v>
      </c>
      <c r="N32" s="176">
        <v>0</v>
      </c>
      <c r="O32" s="176">
        <f t="shared" si="18"/>
        <v>0</v>
      </c>
      <c r="P32" s="176">
        <v>0</v>
      </c>
      <c r="Q32" s="176">
        <f t="shared" si="19"/>
        <v>0</v>
      </c>
      <c r="R32" s="178"/>
      <c r="S32" s="178" t="s">
        <v>245</v>
      </c>
      <c r="T32" s="179" t="s">
        <v>246</v>
      </c>
      <c r="U32" s="157">
        <v>0</v>
      </c>
      <c r="V32" s="157">
        <f t="shared" si="20"/>
        <v>0</v>
      </c>
      <c r="W32" s="157"/>
      <c r="X32" s="157" t="s">
        <v>247</v>
      </c>
      <c r="Y32" s="157" t="s">
        <v>248</v>
      </c>
      <c r="Z32" s="147"/>
      <c r="AA32" s="147"/>
      <c r="AB32" s="147"/>
      <c r="AC32" s="147"/>
      <c r="AD32" s="147"/>
      <c r="AE32" s="147"/>
      <c r="AF32" s="147"/>
      <c r="AG32" s="147" t="s">
        <v>249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0.75" outlineLevel="1" x14ac:dyDescent="0.25">
      <c r="A33" s="173">
        <v>22</v>
      </c>
      <c r="B33" s="174" t="s">
        <v>290</v>
      </c>
      <c r="C33" s="182" t="s">
        <v>291</v>
      </c>
      <c r="D33" s="175" t="s">
        <v>244</v>
      </c>
      <c r="E33" s="176">
        <v>1</v>
      </c>
      <c r="F33" s="177"/>
      <c r="G33" s="178">
        <f t="shared" si="14"/>
        <v>0</v>
      </c>
      <c r="H33" s="177">
        <v>0</v>
      </c>
      <c r="I33" s="178">
        <f t="shared" si="15"/>
        <v>0</v>
      </c>
      <c r="J33" s="177">
        <v>13200</v>
      </c>
      <c r="K33" s="178">
        <f t="shared" si="16"/>
        <v>13200</v>
      </c>
      <c r="L33" s="178">
        <v>21</v>
      </c>
      <c r="M33" s="178">
        <f t="shared" si="17"/>
        <v>0</v>
      </c>
      <c r="N33" s="176">
        <v>0</v>
      </c>
      <c r="O33" s="176">
        <f t="shared" si="18"/>
        <v>0</v>
      </c>
      <c r="P33" s="176">
        <v>0</v>
      </c>
      <c r="Q33" s="176">
        <f t="shared" si="19"/>
        <v>0</v>
      </c>
      <c r="R33" s="178"/>
      <c r="S33" s="178" t="s">
        <v>245</v>
      </c>
      <c r="T33" s="179" t="s">
        <v>246</v>
      </c>
      <c r="U33" s="157">
        <v>0</v>
      </c>
      <c r="V33" s="157">
        <f t="shared" si="20"/>
        <v>0</v>
      </c>
      <c r="W33" s="157"/>
      <c r="X33" s="157" t="s">
        <v>247</v>
      </c>
      <c r="Y33" s="157" t="s">
        <v>248</v>
      </c>
      <c r="Z33" s="147"/>
      <c r="AA33" s="147"/>
      <c r="AB33" s="147"/>
      <c r="AC33" s="147"/>
      <c r="AD33" s="147"/>
      <c r="AE33" s="147"/>
      <c r="AF33" s="147"/>
      <c r="AG33" s="147" t="s">
        <v>249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0.75" outlineLevel="1" x14ac:dyDescent="0.25">
      <c r="A34" s="173">
        <v>23</v>
      </c>
      <c r="B34" s="174" t="s">
        <v>292</v>
      </c>
      <c r="C34" s="182" t="s">
        <v>293</v>
      </c>
      <c r="D34" s="175" t="s">
        <v>244</v>
      </c>
      <c r="E34" s="176">
        <v>2</v>
      </c>
      <c r="F34" s="177"/>
      <c r="G34" s="178">
        <f t="shared" si="14"/>
        <v>0</v>
      </c>
      <c r="H34" s="177">
        <v>0</v>
      </c>
      <c r="I34" s="178">
        <f t="shared" si="15"/>
        <v>0</v>
      </c>
      <c r="J34" s="177">
        <v>8000</v>
      </c>
      <c r="K34" s="178">
        <f t="shared" si="16"/>
        <v>16000</v>
      </c>
      <c r="L34" s="178">
        <v>21</v>
      </c>
      <c r="M34" s="178">
        <f t="shared" si="17"/>
        <v>0</v>
      </c>
      <c r="N34" s="176">
        <v>0</v>
      </c>
      <c r="O34" s="176">
        <f t="shared" si="18"/>
        <v>0</v>
      </c>
      <c r="P34" s="176">
        <v>0</v>
      </c>
      <c r="Q34" s="176">
        <f t="shared" si="19"/>
        <v>0</v>
      </c>
      <c r="R34" s="178"/>
      <c r="S34" s="178" t="s">
        <v>245</v>
      </c>
      <c r="T34" s="179" t="s">
        <v>246</v>
      </c>
      <c r="U34" s="157">
        <v>0</v>
      </c>
      <c r="V34" s="157">
        <f t="shared" si="20"/>
        <v>0</v>
      </c>
      <c r="W34" s="157"/>
      <c r="X34" s="157" t="s">
        <v>247</v>
      </c>
      <c r="Y34" s="157" t="s">
        <v>248</v>
      </c>
      <c r="Z34" s="147"/>
      <c r="AA34" s="147"/>
      <c r="AB34" s="147"/>
      <c r="AC34" s="147"/>
      <c r="AD34" s="147"/>
      <c r="AE34" s="147"/>
      <c r="AF34" s="147"/>
      <c r="AG34" s="147" t="s">
        <v>249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75" outlineLevel="1" x14ac:dyDescent="0.25">
      <c r="A35" s="173">
        <v>24</v>
      </c>
      <c r="B35" s="174" t="s">
        <v>294</v>
      </c>
      <c r="C35" s="182" t="s">
        <v>295</v>
      </c>
      <c r="D35" s="175" t="s">
        <v>244</v>
      </c>
      <c r="E35" s="176">
        <v>2</v>
      </c>
      <c r="F35" s="177"/>
      <c r="G35" s="178">
        <f t="shared" si="14"/>
        <v>0</v>
      </c>
      <c r="H35" s="177">
        <v>0</v>
      </c>
      <c r="I35" s="178">
        <f t="shared" si="15"/>
        <v>0</v>
      </c>
      <c r="J35" s="177">
        <v>5500</v>
      </c>
      <c r="K35" s="178">
        <f t="shared" si="16"/>
        <v>11000</v>
      </c>
      <c r="L35" s="178">
        <v>21</v>
      </c>
      <c r="M35" s="178">
        <f t="shared" si="17"/>
        <v>0</v>
      </c>
      <c r="N35" s="176">
        <v>0</v>
      </c>
      <c r="O35" s="176">
        <f t="shared" si="18"/>
        <v>0</v>
      </c>
      <c r="P35" s="176">
        <v>0</v>
      </c>
      <c r="Q35" s="176">
        <f t="shared" si="19"/>
        <v>0</v>
      </c>
      <c r="R35" s="178"/>
      <c r="S35" s="178" t="s">
        <v>245</v>
      </c>
      <c r="T35" s="179" t="s">
        <v>246</v>
      </c>
      <c r="U35" s="157">
        <v>0</v>
      </c>
      <c r="V35" s="157">
        <f t="shared" si="20"/>
        <v>0</v>
      </c>
      <c r="W35" s="157"/>
      <c r="X35" s="157" t="s">
        <v>247</v>
      </c>
      <c r="Y35" s="157" t="s">
        <v>248</v>
      </c>
      <c r="Z35" s="147"/>
      <c r="AA35" s="147"/>
      <c r="AB35" s="147"/>
      <c r="AC35" s="147"/>
      <c r="AD35" s="147"/>
      <c r="AE35" s="147"/>
      <c r="AF35" s="147"/>
      <c r="AG35" s="147" t="s">
        <v>249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0.75" outlineLevel="1" x14ac:dyDescent="0.25">
      <c r="A36" s="173">
        <v>25</v>
      </c>
      <c r="B36" s="174" t="s">
        <v>296</v>
      </c>
      <c r="C36" s="182" t="s">
        <v>297</v>
      </c>
      <c r="D36" s="175" t="s">
        <v>244</v>
      </c>
      <c r="E36" s="176">
        <v>1</v>
      </c>
      <c r="F36" s="177"/>
      <c r="G36" s="178">
        <f t="shared" si="14"/>
        <v>0</v>
      </c>
      <c r="H36" s="177">
        <v>0</v>
      </c>
      <c r="I36" s="178">
        <f t="shared" si="15"/>
        <v>0</v>
      </c>
      <c r="J36" s="177">
        <v>13900</v>
      </c>
      <c r="K36" s="178">
        <f t="shared" si="16"/>
        <v>13900</v>
      </c>
      <c r="L36" s="178">
        <v>21</v>
      </c>
      <c r="M36" s="178">
        <f t="shared" si="17"/>
        <v>0</v>
      </c>
      <c r="N36" s="176">
        <v>0</v>
      </c>
      <c r="O36" s="176">
        <f t="shared" si="18"/>
        <v>0</v>
      </c>
      <c r="P36" s="176">
        <v>0</v>
      </c>
      <c r="Q36" s="176">
        <f t="shared" si="19"/>
        <v>0</v>
      </c>
      <c r="R36" s="178"/>
      <c r="S36" s="178" t="s">
        <v>245</v>
      </c>
      <c r="T36" s="179" t="s">
        <v>246</v>
      </c>
      <c r="U36" s="157">
        <v>0</v>
      </c>
      <c r="V36" s="157">
        <f t="shared" si="20"/>
        <v>0</v>
      </c>
      <c r="W36" s="157"/>
      <c r="X36" s="157" t="s">
        <v>247</v>
      </c>
      <c r="Y36" s="157" t="s">
        <v>248</v>
      </c>
      <c r="Z36" s="147"/>
      <c r="AA36" s="147"/>
      <c r="AB36" s="147"/>
      <c r="AC36" s="147"/>
      <c r="AD36" s="147"/>
      <c r="AE36" s="147"/>
      <c r="AF36" s="147"/>
      <c r="AG36" s="147" t="s">
        <v>249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0.75" outlineLevel="1" x14ac:dyDescent="0.25">
      <c r="A37" s="173">
        <v>26</v>
      </c>
      <c r="B37" s="174" t="s">
        <v>298</v>
      </c>
      <c r="C37" s="182" t="s">
        <v>299</v>
      </c>
      <c r="D37" s="175" t="s">
        <v>244</v>
      </c>
      <c r="E37" s="176">
        <v>1</v>
      </c>
      <c r="F37" s="177"/>
      <c r="G37" s="178">
        <f t="shared" si="14"/>
        <v>0</v>
      </c>
      <c r="H37" s="177">
        <v>0</v>
      </c>
      <c r="I37" s="178">
        <f t="shared" si="15"/>
        <v>0</v>
      </c>
      <c r="J37" s="177">
        <v>8900</v>
      </c>
      <c r="K37" s="178">
        <f t="shared" si="16"/>
        <v>8900</v>
      </c>
      <c r="L37" s="178">
        <v>21</v>
      </c>
      <c r="M37" s="178">
        <f t="shared" si="17"/>
        <v>0</v>
      </c>
      <c r="N37" s="176">
        <v>0</v>
      </c>
      <c r="O37" s="176">
        <f t="shared" si="18"/>
        <v>0</v>
      </c>
      <c r="P37" s="176">
        <v>0</v>
      </c>
      <c r="Q37" s="176">
        <f t="shared" si="19"/>
        <v>0</v>
      </c>
      <c r="R37" s="178"/>
      <c r="S37" s="178" t="s">
        <v>245</v>
      </c>
      <c r="T37" s="179" t="s">
        <v>246</v>
      </c>
      <c r="U37" s="157">
        <v>0</v>
      </c>
      <c r="V37" s="157">
        <f t="shared" si="20"/>
        <v>0</v>
      </c>
      <c r="W37" s="157"/>
      <c r="X37" s="157" t="s">
        <v>247</v>
      </c>
      <c r="Y37" s="157" t="s">
        <v>248</v>
      </c>
      <c r="Z37" s="147"/>
      <c r="AA37" s="147"/>
      <c r="AB37" s="147"/>
      <c r="AC37" s="147"/>
      <c r="AD37" s="147"/>
      <c r="AE37" s="147"/>
      <c r="AF37" s="147"/>
      <c r="AG37" s="147" t="s">
        <v>249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0.75" outlineLevel="1" x14ac:dyDescent="0.25">
      <c r="A38" s="173">
        <v>27</v>
      </c>
      <c r="B38" s="174" t="s">
        <v>300</v>
      </c>
      <c r="C38" s="182" t="s">
        <v>301</v>
      </c>
      <c r="D38" s="175" t="s">
        <v>244</v>
      </c>
      <c r="E38" s="176">
        <v>1</v>
      </c>
      <c r="F38" s="177"/>
      <c r="G38" s="178">
        <f t="shared" si="14"/>
        <v>0</v>
      </c>
      <c r="H38" s="177">
        <v>0</v>
      </c>
      <c r="I38" s="178">
        <f t="shared" si="15"/>
        <v>0</v>
      </c>
      <c r="J38" s="177">
        <v>6300</v>
      </c>
      <c r="K38" s="178">
        <f t="shared" si="16"/>
        <v>6300</v>
      </c>
      <c r="L38" s="178">
        <v>21</v>
      </c>
      <c r="M38" s="178">
        <f t="shared" si="17"/>
        <v>0</v>
      </c>
      <c r="N38" s="176">
        <v>0</v>
      </c>
      <c r="O38" s="176">
        <f t="shared" si="18"/>
        <v>0</v>
      </c>
      <c r="P38" s="176">
        <v>0</v>
      </c>
      <c r="Q38" s="176">
        <f t="shared" si="19"/>
        <v>0</v>
      </c>
      <c r="R38" s="178"/>
      <c r="S38" s="178" t="s">
        <v>245</v>
      </c>
      <c r="T38" s="179" t="s">
        <v>246</v>
      </c>
      <c r="U38" s="157">
        <v>0</v>
      </c>
      <c r="V38" s="157">
        <f t="shared" si="20"/>
        <v>0</v>
      </c>
      <c r="W38" s="157"/>
      <c r="X38" s="157" t="s">
        <v>247</v>
      </c>
      <c r="Y38" s="157" t="s">
        <v>248</v>
      </c>
      <c r="Z38" s="147"/>
      <c r="AA38" s="147"/>
      <c r="AB38" s="147"/>
      <c r="AC38" s="147"/>
      <c r="AD38" s="147"/>
      <c r="AE38" s="147"/>
      <c r="AF38" s="147"/>
      <c r="AG38" s="147" t="s">
        <v>249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0.75" outlineLevel="1" x14ac:dyDescent="0.25">
      <c r="A39" s="173">
        <v>28</v>
      </c>
      <c r="B39" s="174" t="s">
        <v>302</v>
      </c>
      <c r="C39" s="182" t="s">
        <v>303</v>
      </c>
      <c r="D39" s="175" t="s">
        <v>244</v>
      </c>
      <c r="E39" s="176">
        <v>3</v>
      </c>
      <c r="F39" s="177"/>
      <c r="G39" s="178">
        <f t="shared" si="14"/>
        <v>0</v>
      </c>
      <c r="H39" s="177">
        <v>0</v>
      </c>
      <c r="I39" s="178">
        <f t="shared" si="15"/>
        <v>0</v>
      </c>
      <c r="J39" s="177">
        <v>5500</v>
      </c>
      <c r="K39" s="178">
        <f t="shared" si="16"/>
        <v>16500</v>
      </c>
      <c r="L39" s="178">
        <v>21</v>
      </c>
      <c r="M39" s="178">
        <f t="shared" si="17"/>
        <v>0</v>
      </c>
      <c r="N39" s="176">
        <v>0</v>
      </c>
      <c r="O39" s="176">
        <f t="shared" si="18"/>
        <v>0</v>
      </c>
      <c r="P39" s="176">
        <v>0</v>
      </c>
      <c r="Q39" s="176">
        <f t="shared" si="19"/>
        <v>0</v>
      </c>
      <c r="R39" s="178"/>
      <c r="S39" s="178" t="s">
        <v>245</v>
      </c>
      <c r="T39" s="179" t="s">
        <v>246</v>
      </c>
      <c r="U39" s="157">
        <v>0</v>
      </c>
      <c r="V39" s="157">
        <f t="shared" si="20"/>
        <v>0</v>
      </c>
      <c r="W39" s="157"/>
      <c r="X39" s="157" t="s">
        <v>247</v>
      </c>
      <c r="Y39" s="157" t="s">
        <v>248</v>
      </c>
      <c r="Z39" s="147"/>
      <c r="AA39" s="147"/>
      <c r="AB39" s="147"/>
      <c r="AC39" s="147"/>
      <c r="AD39" s="147"/>
      <c r="AE39" s="147"/>
      <c r="AF39" s="147"/>
      <c r="AG39" s="147" t="s">
        <v>249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0.75" outlineLevel="1" x14ac:dyDescent="0.25">
      <c r="A40" s="173">
        <v>29</v>
      </c>
      <c r="B40" s="174" t="s">
        <v>304</v>
      </c>
      <c r="C40" s="182" t="s">
        <v>305</v>
      </c>
      <c r="D40" s="175" t="s">
        <v>244</v>
      </c>
      <c r="E40" s="176">
        <v>5</v>
      </c>
      <c r="F40" s="177"/>
      <c r="G40" s="178">
        <f t="shared" si="14"/>
        <v>0</v>
      </c>
      <c r="H40" s="177">
        <v>0</v>
      </c>
      <c r="I40" s="178">
        <f t="shared" si="15"/>
        <v>0</v>
      </c>
      <c r="J40" s="177">
        <v>4900</v>
      </c>
      <c r="K40" s="178">
        <f t="shared" si="16"/>
        <v>24500</v>
      </c>
      <c r="L40" s="178">
        <v>21</v>
      </c>
      <c r="M40" s="178">
        <f t="shared" si="17"/>
        <v>0</v>
      </c>
      <c r="N40" s="176">
        <v>0</v>
      </c>
      <c r="O40" s="176">
        <f t="shared" si="18"/>
        <v>0</v>
      </c>
      <c r="P40" s="176">
        <v>0</v>
      </c>
      <c r="Q40" s="176">
        <f t="shared" si="19"/>
        <v>0</v>
      </c>
      <c r="R40" s="178"/>
      <c r="S40" s="178" t="s">
        <v>245</v>
      </c>
      <c r="T40" s="179" t="s">
        <v>246</v>
      </c>
      <c r="U40" s="157">
        <v>0</v>
      </c>
      <c r="V40" s="157">
        <f t="shared" si="20"/>
        <v>0</v>
      </c>
      <c r="W40" s="157"/>
      <c r="X40" s="157" t="s">
        <v>247</v>
      </c>
      <c r="Y40" s="157" t="s">
        <v>248</v>
      </c>
      <c r="Z40" s="147"/>
      <c r="AA40" s="147"/>
      <c r="AB40" s="147"/>
      <c r="AC40" s="147"/>
      <c r="AD40" s="147"/>
      <c r="AE40" s="147"/>
      <c r="AF40" s="147"/>
      <c r="AG40" s="147" t="s">
        <v>249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31.1" outlineLevel="1" x14ac:dyDescent="0.25">
      <c r="A41" s="166">
        <v>30</v>
      </c>
      <c r="B41" s="167" t="s">
        <v>306</v>
      </c>
      <c r="C41" s="183" t="s">
        <v>307</v>
      </c>
      <c r="D41" s="168" t="s">
        <v>244</v>
      </c>
      <c r="E41" s="169">
        <v>1</v>
      </c>
      <c r="F41" s="170"/>
      <c r="G41" s="171">
        <f t="shared" si="14"/>
        <v>0</v>
      </c>
      <c r="H41" s="170">
        <v>0</v>
      </c>
      <c r="I41" s="171">
        <f t="shared" si="15"/>
        <v>0</v>
      </c>
      <c r="J41" s="170">
        <v>76200</v>
      </c>
      <c r="K41" s="171">
        <f t="shared" si="16"/>
        <v>76200</v>
      </c>
      <c r="L41" s="171">
        <v>21</v>
      </c>
      <c r="M41" s="171">
        <f t="shared" si="17"/>
        <v>0</v>
      </c>
      <c r="N41" s="169">
        <v>0</v>
      </c>
      <c r="O41" s="169">
        <f t="shared" si="18"/>
        <v>0</v>
      </c>
      <c r="P41" s="169">
        <v>0</v>
      </c>
      <c r="Q41" s="169">
        <f t="shared" si="19"/>
        <v>0</v>
      </c>
      <c r="R41" s="171"/>
      <c r="S41" s="171" t="s">
        <v>245</v>
      </c>
      <c r="T41" s="172" t="s">
        <v>246</v>
      </c>
      <c r="U41" s="157">
        <v>0</v>
      </c>
      <c r="V41" s="157">
        <f t="shared" si="20"/>
        <v>0</v>
      </c>
      <c r="W41" s="157"/>
      <c r="X41" s="157" t="s">
        <v>247</v>
      </c>
      <c r="Y41" s="157" t="s">
        <v>248</v>
      </c>
      <c r="Z41" s="147"/>
      <c r="AA41" s="147"/>
      <c r="AB41" s="147"/>
      <c r="AC41" s="147"/>
      <c r="AD41" s="147"/>
      <c r="AE41" s="147"/>
      <c r="AF41" s="147"/>
      <c r="AG41" s="147" t="s">
        <v>249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5">
      <c r="A42" s="154"/>
      <c r="B42" s="155"/>
      <c r="C42" s="342" t="s">
        <v>308</v>
      </c>
      <c r="D42" s="343"/>
      <c r="E42" s="343"/>
      <c r="F42" s="343"/>
      <c r="G42" s="343"/>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309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1.1" outlineLevel="1" x14ac:dyDescent="0.25">
      <c r="A43" s="166">
        <v>31</v>
      </c>
      <c r="B43" s="167" t="s">
        <v>310</v>
      </c>
      <c r="C43" s="183" t="s">
        <v>311</v>
      </c>
      <c r="D43" s="168" t="s">
        <v>244</v>
      </c>
      <c r="E43" s="169">
        <v>2</v>
      </c>
      <c r="F43" s="170"/>
      <c r="G43" s="171">
        <f>ROUND(E43*F43,2)</f>
        <v>0</v>
      </c>
      <c r="H43" s="170">
        <v>0</v>
      </c>
      <c r="I43" s="171">
        <f>ROUND(E43*H43,2)</f>
        <v>0</v>
      </c>
      <c r="J43" s="170">
        <v>32900</v>
      </c>
      <c r="K43" s="171">
        <f>ROUND(E43*J43,2)</f>
        <v>65800</v>
      </c>
      <c r="L43" s="171">
        <v>21</v>
      </c>
      <c r="M43" s="171">
        <f>G43*(1+L43/100)</f>
        <v>0</v>
      </c>
      <c r="N43" s="169">
        <v>0</v>
      </c>
      <c r="O43" s="169">
        <f>ROUND(E43*N43,2)</f>
        <v>0</v>
      </c>
      <c r="P43" s="169">
        <v>0</v>
      </c>
      <c r="Q43" s="169">
        <f>ROUND(E43*P43,2)</f>
        <v>0</v>
      </c>
      <c r="R43" s="171"/>
      <c r="S43" s="171" t="s">
        <v>245</v>
      </c>
      <c r="T43" s="172" t="s">
        <v>246</v>
      </c>
      <c r="U43" s="157">
        <v>0</v>
      </c>
      <c r="V43" s="157">
        <f>ROUND(E43*U43,2)</f>
        <v>0</v>
      </c>
      <c r="W43" s="157"/>
      <c r="X43" s="157" t="s">
        <v>247</v>
      </c>
      <c r="Y43" s="157" t="s">
        <v>248</v>
      </c>
      <c r="Z43" s="147"/>
      <c r="AA43" s="147"/>
      <c r="AB43" s="147"/>
      <c r="AC43" s="147"/>
      <c r="AD43" s="147"/>
      <c r="AE43" s="147"/>
      <c r="AF43" s="147"/>
      <c r="AG43" s="147" t="s">
        <v>249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5">
      <c r="A44" s="154"/>
      <c r="B44" s="155"/>
      <c r="C44" s="342" t="s">
        <v>312</v>
      </c>
      <c r="D44" s="343"/>
      <c r="E44" s="343"/>
      <c r="F44" s="343"/>
      <c r="G44" s="343"/>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309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32</v>
      </c>
      <c r="B45" s="174" t="s">
        <v>313</v>
      </c>
      <c r="C45" s="182" t="s">
        <v>314</v>
      </c>
      <c r="D45" s="175" t="s">
        <v>244</v>
      </c>
      <c r="E45" s="176">
        <v>1</v>
      </c>
      <c r="F45" s="177"/>
      <c r="G45" s="178">
        <f t="shared" ref="G45:G58" si="21">ROUND(E45*F45,2)</f>
        <v>0</v>
      </c>
      <c r="H45" s="177">
        <v>0</v>
      </c>
      <c r="I45" s="178">
        <f t="shared" ref="I45:I58" si="22">ROUND(E45*H45,2)</f>
        <v>0</v>
      </c>
      <c r="J45" s="177">
        <v>36600</v>
      </c>
      <c r="K45" s="178">
        <f t="shared" ref="K45:K58" si="23">ROUND(E45*J45,2)</f>
        <v>36600</v>
      </c>
      <c r="L45" s="178">
        <v>21</v>
      </c>
      <c r="M45" s="178">
        <f t="shared" ref="M45:M58" si="24">G45*(1+L45/100)</f>
        <v>0</v>
      </c>
      <c r="N45" s="176">
        <v>0</v>
      </c>
      <c r="O45" s="176">
        <f t="shared" ref="O45:O58" si="25">ROUND(E45*N45,2)</f>
        <v>0</v>
      </c>
      <c r="P45" s="176">
        <v>0</v>
      </c>
      <c r="Q45" s="176">
        <f t="shared" ref="Q45:Q58" si="26">ROUND(E45*P45,2)</f>
        <v>0</v>
      </c>
      <c r="R45" s="178"/>
      <c r="S45" s="178" t="s">
        <v>245</v>
      </c>
      <c r="T45" s="179" t="s">
        <v>246</v>
      </c>
      <c r="U45" s="157">
        <v>0</v>
      </c>
      <c r="V45" s="157">
        <f t="shared" ref="V45:V58" si="27">ROUND(E45*U45,2)</f>
        <v>0</v>
      </c>
      <c r="W45" s="157"/>
      <c r="X45" s="157" t="s">
        <v>247</v>
      </c>
      <c r="Y45" s="157" t="s">
        <v>248</v>
      </c>
      <c r="Z45" s="147"/>
      <c r="AA45" s="147"/>
      <c r="AB45" s="147"/>
      <c r="AC45" s="147"/>
      <c r="AD45" s="147"/>
      <c r="AE45" s="147"/>
      <c r="AF45" s="147"/>
      <c r="AG45" s="147" t="s">
        <v>249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3">
        <v>33</v>
      </c>
      <c r="B46" s="174" t="s">
        <v>315</v>
      </c>
      <c r="C46" s="182" t="s">
        <v>316</v>
      </c>
      <c r="D46" s="175" t="s">
        <v>244</v>
      </c>
      <c r="E46" s="176">
        <v>2</v>
      </c>
      <c r="F46" s="177"/>
      <c r="G46" s="178">
        <f t="shared" si="21"/>
        <v>0</v>
      </c>
      <c r="H46" s="177">
        <v>0</v>
      </c>
      <c r="I46" s="178">
        <f t="shared" si="22"/>
        <v>0</v>
      </c>
      <c r="J46" s="177">
        <v>27800</v>
      </c>
      <c r="K46" s="178">
        <f t="shared" si="23"/>
        <v>55600</v>
      </c>
      <c r="L46" s="178">
        <v>21</v>
      </c>
      <c r="M46" s="178">
        <f t="shared" si="24"/>
        <v>0</v>
      </c>
      <c r="N46" s="176">
        <v>0</v>
      </c>
      <c r="O46" s="176">
        <f t="shared" si="25"/>
        <v>0</v>
      </c>
      <c r="P46" s="176">
        <v>0</v>
      </c>
      <c r="Q46" s="176">
        <f t="shared" si="26"/>
        <v>0</v>
      </c>
      <c r="R46" s="178"/>
      <c r="S46" s="178" t="s">
        <v>245</v>
      </c>
      <c r="T46" s="179" t="s">
        <v>246</v>
      </c>
      <c r="U46" s="157">
        <v>0</v>
      </c>
      <c r="V46" s="157">
        <f t="shared" si="27"/>
        <v>0</v>
      </c>
      <c r="W46" s="157"/>
      <c r="X46" s="157" t="s">
        <v>247</v>
      </c>
      <c r="Y46" s="157" t="s">
        <v>248</v>
      </c>
      <c r="Z46" s="147"/>
      <c r="AA46" s="147"/>
      <c r="AB46" s="147"/>
      <c r="AC46" s="147"/>
      <c r="AD46" s="147"/>
      <c r="AE46" s="147"/>
      <c r="AF46" s="147"/>
      <c r="AG46" s="147" t="s">
        <v>249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3">
        <v>34</v>
      </c>
      <c r="B47" s="174" t="s">
        <v>317</v>
      </c>
      <c r="C47" s="182" t="s">
        <v>318</v>
      </c>
      <c r="D47" s="175" t="s">
        <v>244</v>
      </c>
      <c r="E47" s="176">
        <v>32</v>
      </c>
      <c r="F47" s="177"/>
      <c r="G47" s="178">
        <f t="shared" si="21"/>
        <v>0</v>
      </c>
      <c r="H47" s="177">
        <v>0</v>
      </c>
      <c r="I47" s="178">
        <f t="shared" si="22"/>
        <v>0</v>
      </c>
      <c r="J47" s="177">
        <v>8600</v>
      </c>
      <c r="K47" s="178">
        <f t="shared" si="23"/>
        <v>275200</v>
      </c>
      <c r="L47" s="178">
        <v>21</v>
      </c>
      <c r="M47" s="178">
        <f t="shared" si="24"/>
        <v>0</v>
      </c>
      <c r="N47" s="176">
        <v>0</v>
      </c>
      <c r="O47" s="176">
        <f t="shared" si="25"/>
        <v>0</v>
      </c>
      <c r="P47" s="176">
        <v>0</v>
      </c>
      <c r="Q47" s="176">
        <f t="shared" si="26"/>
        <v>0</v>
      </c>
      <c r="R47" s="178"/>
      <c r="S47" s="178" t="s">
        <v>245</v>
      </c>
      <c r="T47" s="179" t="s">
        <v>246</v>
      </c>
      <c r="U47" s="157">
        <v>0</v>
      </c>
      <c r="V47" s="157">
        <f t="shared" si="27"/>
        <v>0</v>
      </c>
      <c r="W47" s="157"/>
      <c r="X47" s="157" t="s">
        <v>247</v>
      </c>
      <c r="Y47" s="157" t="s">
        <v>248</v>
      </c>
      <c r="Z47" s="147"/>
      <c r="AA47" s="147"/>
      <c r="AB47" s="147"/>
      <c r="AC47" s="147"/>
      <c r="AD47" s="147"/>
      <c r="AE47" s="147"/>
      <c r="AF47" s="147"/>
      <c r="AG47" s="147" t="s">
        <v>249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3">
        <v>35</v>
      </c>
      <c r="B48" s="174" t="s">
        <v>319</v>
      </c>
      <c r="C48" s="182" t="s">
        <v>320</v>
      </c>
      <c r="D48" s="175" t="s">
        <v>244</v>
      </c>
      <c r="E48" s="176">
        <v>6</v>
      </c>
      <c r="F48" s="177"/>
      <c r="G48" s="178">
        <f t="shared" si="21"/>
        <v>0</v>
      </c>
      <c r="H48" s="177">
        <v>0</v>
      </c>
      <c r="I48" s="178">
        <f t="shared" si="22"/>
        <v>0</v>
      </c>
      <c r="J48" s="177">
        <v>929</v>
      </c>
      <c r="K48" s="178">
        <f t="shared" si="23"/>
        <v>5574</v>
      </c>
      <c r="L48" s="178">
        <v>21</v>
      </c>
      <c r="M48" s="178">
        <f t="shared" si="24"/>
        <v>0</v>
      </c>
      <c r="N48" s="176">
        <v>0</v>
      </c>
      <c r="O48" s="176">
        <f t="shared" si="25"/>
        <v>0</v>
      </c>
      <c r="P48" s="176">
        <v>0</v>
      </c>
      <c r="Q48" s="176">
        <f t="shared" si="26"/>
        <v>0</v>
      </c>
      <c r="R48" s="178"/>
      <c r="S48" s="178" t="s">
        <v>245</v>
      </c>
      <c r="T48" s="179" t="s">
        <v>246</v>
      </c>
      <c r="U48" s="157">
        <v>0</v>
      </c>
      <c r="V48" s="157">
        <f t="shared" si="27"/>
        <v>0</v>
      </c>
      <c r="W48" s="157"/>
      <c r="X48" s="157" t="s">
        <v>247</v>
      </c>
      <c r="Y48" s="157" t="s">
        <v>248</v>
      </c>
      <c r="Z48" s="147"/>
      <c r="AA48" s="147"/>
      <c r="AB48" s="147"/>
      <c r="AC48" s="147"/>
      <c r="AD48" s="147"/>
      <c r="AE48" s="147"/>
      <c r="AF48" s="147"/>
      <c r="AG48" s="147" t="s">
        <v>249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0.75" outlineLevel="1" x14ac:dyDescent="0.25">
      <c r="A49" s="173">
        <v>36</v>
      </c>
      <c r="B49" s="174" t="s">
        <v>321</v>
      </c>
      <c r="C49" s="182" t="s">
        <v>322</v>
      </c>
      <c r="D49" s="175" t="s">
        <v>244</v>
      </c>
      <c r="E49" s="176">
        <v>9</v>
      </c>
      <c r="F49" s="177"/>
      <c r="G49" s="178">
        <f t="shared" si="21"/>
        <v>0</v>
      </c>
      <c r="H49" s="177">
        <v>0</v>
      </c>
      <c r="I49" s="178">
        <f t="shared" si="22"/>
        <v>0</v>
      </c>
      <c r="J49" s="177">
        <v>1045</v>
      </c>
      <c r="K49" s="178">
        <f t="shared" si="23"/>
        <v>9405</v>
      </c>
      <c r="L49" s="178">
        <v>21</v>
      </c>
      <c r="M49" s="178">
        <f t="shared" si="24"/>
        <v>0</v>
      </c>
      <c r="N49" s="176">
        <v>0</v>
      </c>
      <c r="O49" s="176">
        <f t="shared" si="25"/>
        <v>0</v>
      </c>
      <c r="P49" s="176">
        <v>0</v>
      </c>
      <c r="Q49" s="176">
        <f t="shared" si="26"/>
        <v>0</v>
      </c>
      <c r="R49" s="178"/>
      <c r="S49" s="178" t="s">
        <v>245</v>
      </c>
      <c r="T49" s="179" t="s">
        <v>246</v>
      </c>
      <c r="U49" s="157">
        <v>0</v>
      </c>
      <c r="V49" s="157">
        <f t="shared" si="27"/>
        <v>0</v>
      </c>
      <c r="W49" s="157"/>
      <c r="X49" s="157" t="s">
        <v>247</v>
      </c>
      <c r="Y49" s="157" t="s">
        <v>248</v>
      </c>
      <c r="Z49" s="147"/>
      <c r="AA49" s="147"/>
      <c r="AB49" s="147"/>
      <c r="AC49" s="147"/>
      <c r="AD49" s="147"/>
      <c r="AE49" s="147"/>
      <c r="AF49" s="147"/>
      <c r="AG49" s="147" t="s">
        <v>249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3">
        <v>37</v>
      </c>
      <c r="B50" s="174" t="s">
        <v>323</v>
      </c>
      <c r="C50" s="182" t="s">
        <v>324</v>
      </c>
      <c r="D50" s="175" t="s">
        <v>244</v>
      </c>
      <c r="E50" s="176">
        <v>6</v>
      </c>
      <c r="F50" s="177"/>
      <c r="G50" s="178">
        <f t="shared" si="21"/>
        <v>0</v>
      </c>
      <c r="H50" s="177">
        <v>0</v>
      </c>
      <c r="I50" s="178">
        <f t="shared" si="22"/>
        <v>0</v>
      </c>
      <c r="J50" s="177">
        <v>1083</v>
      </c>
      <c r="K50" s="178">
        <f t="shared" si="23"/>
        <v>6498</v>
      </c>
      <c r="L50" s="178">
        <v>21</v>
      </c>
      <c r="M50" s="178">
        <f t="shared" si="24"/>
        <v>0</v>
      </c>
      <c r="N50" s="176">
        <v>0</v>
      </c>
      <c r="O50" s="176">
        <f t="shared" si="25"/>
        <v>0</v>
      </c>
      <c r="P50" s="176">
        <v>0</v>
      </c>
      <c r="Q50" s="176">
        <f t="shared" si="26"/>
        <v>0</v>
      </c>
      <c r="R50" s="178"/>
      <c r="S50" s="178" t="s">
        <v>245</v>
      </c>
      <c r="T50" s="179" t="s">
        <v>246</v>
      </c>
      <c r="U50" s="157">
        <v>0</v>
      </c>
      <c r="V50" s="157">
        <f t="shared" si="27"/>
        <v>0</v>
      </c>
      <c r="W50" s="157"/>
      <c r="X50" s="157" t="s">
        <v>247</v>
      </c>
      <c r="Y50" s="157" t="s">
        <v>248</v>
      </c>
      <c r="Z50" s="147"/>
      <c r="AA50" s="147"/>
      <c r="AB50" s="147"/>
      <c r="AC50" s="147"/>
      <c r="AD50" s="147"/>
      <c r="AE50" s="147"/>
      <c r="AF50" s="147"/>
      <c r="AG50" s="147" t="s">
        <v>249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38</v>
      </c>
      <c r="B51" s="174" t="s">
        <v>325</v>
      </c>
      <c r="C51" s="182" t="s">
        <v>326</v>
      </c>
      <c r="D51" s="175" t="s">
        <v>244</v>
      </c>
      <c r="E51" s="176">
        <v>8</v>
      </c>
      <c r="F51" s="177"/>
      <c r="G51" s="178">
        <f t="shared" si="21"/>
        <v>0</v>
      </c>
      <c r="H51" s="177">
        <v>0</v>
      </c>
      <c r="I51" s="178">
        <f t="shared" si="22"/>
        <v>0</v>
      </c>
      <c r="J51" s="177">
        <v>952</v>
      </c>
      <c r="K51" s="178">
        <f t="shared" si="23"/>
        <v>7616</v>
      </c>
      <c r="L51" s="178">
        <v>21</v>
      </c>
      <c r="M51" s="178">
        <f t="shared" si="24"/>
        <v>0</v>
      </c>
      <c r="N51" s="176">
        <v>0</v>
      </c>
      <c r="O51" s="176">
        <f t="shared" si="25"/>
        <v>0</v>
      </c>
      <c r="P51" s="176">
        <v>0</v>
      </c>
      <c r="Q51" s="176">
        <f t="shared" si="26"/>
        <v>0</v>
      </c>
      <c r="R51" s="178"/>
      <c r="S51" s="178" t="s">
        <v>245</v>
      </c>
      <c r="T51" s="179" t="s">
        <v>246</v>
      </c>
      <c r="U51" s="157">
        <v>0</v>
      </c>
      <c r="V51" s="157">
        <f t="shared" si="27"/>
        <v>0</v>
      </c>
      <c r="W51" s="157"/>
      <c r="X51" s="157" t="s">
        <v>247</v>
      </c>
      <c r="Y51" s="157" t="s">
        <v>248</v>
      </c>
      <c r="Z51" s="147"/>
      <c r="AA51" s="147"/>
      <c r="AB51" s="147"/>
      <c r="AC51" s="147"/>
      <c r="AD51" s="147"/>
      <c r="AE51" s="147"/>
      <c r="AF51" s="147"/>
      <c r="AG51" s="147" t="s">
        <v>249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0.75" outlineLevel="1" x14ac:dyDescent="0.25">
      <c r="A52" s="173">
        <v>39</v>
      </c>
      <c r="B52" s="174" t="s">
        <v>327</v>
      </c>
      <c r="C52" s="182" t="s">
        <v>328</v>
      </c>
      <c r="D52" s="175" t="s">
        <v>244</v>
      </c>
      <c r="E52" s="176">
        <v>21</v>
      </c>
      <c r="F52" s="177"/>
      <c r="G52" s="178">
        <f t="shared" si="21"/>
        <v>0</v>
      </c>
      <c r="H52" s="177">
        <v>0</v>
      </c>
      <c r="I52" s="178">
        <f t="shared" si="22"/>
        <v>0</v>
      </c>
      <c r="J52" s="177">
        <v>1796</v>
      </c>
      <c r="K52" s="178">
        <f t="shared" si="23"/>
        <v>37716</v>
      </c>
      <c r="L52" s="178">
        <v>21</v>
      </c>
      <c r="M52" s="178">
        <f t="shared" si="24"/>
        <v>0</v>
      </c>
      <c r="N52" s="176">
        <v>0</v>
      </c>
      <c r="O52" s="176">
        <f t="shared" si="25"/>
        <v>0</v>
      </c>
      <c r="P52" s="176">
        <v>0</v>
      </c>
      <c r="Q52" s="176">
        <f t="shared" si="26"/>
        <v>0</v>
      </c>
      <c r="R52" s="178"/>
      <c r="S52" s="178" t="s">
        <v>245</v>
      </c>
      <c r="T52" s="179" t="s">
        <v>246</v>
      </c>
      <c r="U52" s="157">
        <v>0</v>
      </c>
      <c r="V52" s="157">
        <f t="shared" si="27"/>
        <v>0</v>
      </c>
      <c r="W52" s="157"/>
      <c r="X52" s="157" t="s">
        <v>247</v>
      </c>
      <c r="Y52" s="157" t="s">
        <v>248</v>
      </c>
      <c r="Z52" s="147"/>
      <c r="AA52" s="147"/>
      <c r="AB52" s="147"/>
      <c r="AC52" s="147"/>
      <c r="AD52" s="147"/>
      <c r="AE52" s="147"/>
      <c r="AF52" s="147"/>
      <c r="AG52" s="147" t="s">
        <v>249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0.75" outlineLevel="1" x14ac:dyDescent="0.25">
      <c r="A53" s="173">
        <v>40</v>
      </c>
      <c r="B53" s="174" t="s">
        <v>329</v>
      </c>
      <c r="C53" s="182" t="s">
        <v>330</v>
      </c>
      <c r="D53" s="175" t="s">
        <v>244</v>
      </c>
      <c r="E53" s="176">
        <v>14</v>
      </c>
      <c r="F53" s="177"/>
      <c r="G53" s="178">
        <f t="shared" si="21"/>
        <v>0</v>
      </c>
      <c r="H53" s="177">
        <v>0</v>
      </c>
      <c r="I53" s="178">
        <f t="shared" si="22"/>
        <v>0</v>
      </c>
      <c r="J53" s="177">
        <v>1552</v>
      </c>
      <c r="K53" s="178">
        <f t="shared" si="23"/>
        <v>21728</v>
      </c>
      <c r="L53" s="178">
        <v>21</v>
      </c>
      <c r="M53" s="178">
        <f t="shared" si="24"/>
        <v>0</v>
      </c>
      <c r="N53" s="176">
        <v>0</v>
      </c>
      <c r="O53" s="176">
        <f t="shared" si="25"/>
        <v>0</v>
      </c>
      <c r="P53" s="176">
        <v>0</v>
      </c>
      <c r="Q53" s="176">
        <f t="shared" si="26"/>
        <v>0</v>
      </c>
      <c r="R53" s="178"/>
      <c r="S53" s="178" t="s">
        <v>245</v>
      </c>
      <c r="T53" s="179" t="s">
        <v>246</v>
      </c>
      <c r="U53" s="157">
        <v>0</v>
      </c>
      <c r="V53" s="157">
        <f t="shared" si="27"/>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0.75" outlineLevel="1" x14ac:dyDescent="0.25">
      <c r="A54" s="173">
        <v>41</v>
      </c>
      <c r="B54" s="174" t="s">
        <v>331</v>
      </c>
      <c r="C54" s="182" t="s">
        <v>332</v>
      </c>
      <c r="D54" s="175" t="s">
        <v>244</v>
      </c>
      <c r="E54" s="176">
        <v>3</v>
      </c>
      <c r="F54" s="177"/>
      <c r="G54" s="178">
        <f t="shared" si="21"/>
        <v>0</v>
      </c>
      <c r="H54" s="177">
        <v>0</v>
      </c>
      <c r="I54" s="178">
        <f t="shared" si="22"/>
        <v>0</v>
      </c>
      <c r="J54" s="177">
        <v>1552</v>
      </c>
      <c r="K54" s="178">
        <f t="shared" si="23"/>
        <v>4656</v>
      </c>
      <c r="L54" s="178">
        <v>21</v>
      </c>
      <c r="M54" s="178">
        <f t="shared" si="24"/>
        <v>0</v>
      </c>
      <c r="N54" s="176">
        <v>0</v>
      </c>
      <c r="O54" s="176">
        <f t="shared" si="25"/>
        <v>0</v>
      </c>
      <c r="P54" s="176">
        <v>0</v>
      </c>
      <c r="Q54" s="176">
        <f t="shared" si="26"/>
        <v>0</v>
      </c>
      <c r="R54" s="178"/>
      <c r="S54" s="178" t="s">
        <v>245</v>
      </c>
      <c r="T54" s="179" t="s">
        <v>246</v>
      </c>
      <c r="U54" s="157">
        <v>0</v>
      </c>
      <c r="V54" s="157">
        <f t="shared" si="27"/>
        <v>0</v>
      </c>
      <c r="W54" s="157"/>
      <c r="X54" s="157" t="s">
        <v>247</v>
      </c>
      <c r="Y54" s="157" t="s">
        <v>248</v>
      </c>
      <c r="Z54" s="147"/>
      <c r="AA54" s="147"/>
      <c r="AB54" s="147"/>
      <c r="AC54" s="147"/>
      <c r="AD54" s="147"/>
      <c r="AE54" s="147"/>
      <c r="AF54" s="147"/>
      <c r="AG54" s="147" t="s">
        <v>249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3">
        <v>42</v>
      </c>
      <c r="B55" s="174" t="s">
        <v>333</v>
      </c>
      <c r="C55" s="182" t="s">
        <v>334</v>
      </c>
      <c r="D55" s="175" t="s">
        <v>244</v>
      </c>
      <c r="E55" s="176">
        <v>128</v>
      </c>
      <c r="F55" s="177"/>
      <c r="G55" s="178">
        <f t="shared" si="21"/>
        <v>0</v>
      </c>
      <c r="H55" s="177">
        <v>0</v>
      </c>
      <c r="I55" s="178">
        <f t="shared" si="22"/>
        <v>0</v>
      </c>
      <c r="J55" s="177">
        <v>8.4</v>
      </c>
      <c r="K55" s="178">
        <f t="shared" si="23"/>
        <v>1075.2</v>
      </c>
      <c r="L55" s="178">
        <v>21</v>
      </c>
      <c r="M55" s="178">
        <f t="shared" si="24"/>
        <v>0</v>
      </c>
      <c r="N55" s="176">
        <v>0</v>
      </c>
      <c r="O55" s="176">
        <f t="shared" si="25"/>
        <v>0</v>
      </c>
      <c r="P55" s="176">
        <v>0</v>
      </c>
      <c r="Q55" s="176">
        <f t="shared" si="26"/>
        <v>0</v>
      </c>
      <c r="R55" s="178"/>
      <c r="S55" s="178" t="s">
        <v>245</v>
      </c>
      <c r="T55" s="179" t="s">
        <v>246</v>
      </c>
      <c r="U55" s="157">
        <v>0</v>
      </c>
      <c r="V55" s="157">
        <f t="shared" si="27"/>
        <v>0</v>
      </c>
      <c r="W55" s="157"/>
      <c r="X55" s="157" t="s">
        <v>247</v>
      </c>
      <c r="Y55" s="157" t="s">
        <v>248</v>
      </c>
      <c r="Z55" s="147"/>
      <c r="AA55" s="147"/>
      <c r="AB55" s="147"/>
      <c r="AC55" s="147"/>
      <c r="AD55" s="147"/>
      <c r="AE55" s="147"/>
      <c r="AF55" s="147"/>
      <c r="AG55" s="147" t="s">
        <v>249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43</v>
      </c>
      <c r="B56" s="174" t="s">
        <v>335</v>
      </c>
      <c r="C56" s="182" t="s">
        <v>336</v>
      </c>
      <c r="D56" s="175" t="s">
        <v>337</v>
      </c>
      <c r="E56" s="176">
        <v>1</v>
      </c>
      <c r="F56" s="177"/>
      <c r="G56" s="178">
        <f t="shared" si="21"/>
        <v>0</v>
      </c>
      <c r="H56" s="177">
        <v>0</v>
      </c>
      <c r="I56" s="178">
        <f t="shared" si="22"/>
        <v>0</v>
      </c>
      <c r="J56" s="177">
        <v>4000</v>
      </c>
      <c r="K56" s="178">
        <f t="shared" si="23"/>
        <v>4000</v>
      </c>
      <c r="L56" s="178">
        <v>21</v>
      </c>
      <c r="M56" s="178">
        <f t="shared" si="24"/>
        <v>0</v>
      </c>
      <c r="N56" s="176">
        <v>0</v>
      </c>
      <c r="O56" s="176">
        <f t="shared" si="25"/>
        <v>0</v>
      </c>
      <c r="P56" s="176">
        <v>0</v>
      </c>
      <c r="Q56" s="176">
        <f t="shared" si="26"/>
        <v>0</v>
      </c>
      <c r="R56" s="178"/>
      <c r="S56" s="178" t="s">
        <v>245</v>
      </c>
      <c r="T56" s="179" t="s">
        <v>246</v>
      </c>
      <c r="U56" s="157">
        <v>0</v>
      </c>
      <c r="V56" s="157">
        <f t="shared" si="27"/>
        <v>0</v>
      </c>
      <c r="W56" s="157"/>
      <c r="X56" s="157" t="s">
        <v>247</v>
      </c>
      <c r="Y56" s="157" t="s">
        <v>248</v>
      </c>
      <c r="Z56" s="147"/>
      <c r="AA56" s="147"/>
      <c r="AB56" s="147"/>
      <c r="AC56" s="147"/>
      <c r="AD56" s="147"/>
      <c r="AE56" s="147"/>
      <c r="AF56" s="147"/>
      <c r="AG56" s="147" t="s">
        <v>249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0.75" outlineLevel="1" x14ac:dyDescent="0.25">
      <c r="A57" s="173">
        <v>44</v>
      </c>
      <c r="B57" s="174" t="s">
        <v>338</v>
      </c>
      <c r="C57" s="182" t="s">
        <v>339</v>
      </c>
      <c r="D57" s="175" t="s">
        <v>337</v>
      </c>
      <c r="E57" s="176">
        <v>15</v>
      </c>
      <c r="F57" s="177"/>
      <c r="G57" s="178">
        <f t="shared" si="21"/>
        <v>0</v>
      </c>
      <c r="H57" s="177">
        <v>0</v>
      </c>
      <c r="I57" s="178">
        <f t="shared" si="22"/>
        <v>0</v>
      </c>
      <c r="J57" s="177">
        <v>2900</v>
      </c>
      <c r="K57" s="178">
        <f t="shared" si="23"/>
        <v>43500</v>
      </c>
      <c r="L57" s="178">
        <v>21</v>
      </c>
      <c r="M57" s="178">
        <f t="shared" si="24"/>
        <v>0</v>
      </c>
      <c r="N57" s="176">
        <v>0</v>
      </c>
      <c r="O57" s="176">
        <f t="shared" si="25"/>
        <v>0</v>
      </c>
      <c r="P57" s="176">
        <v>0</v>
      </c>
      <c r="Q57" s="176">
        <f t="shared" si="26"/>
        <v>0</v>
      </c>
      <c r="R57" s="178"/>
      <c r="S57" s="178" t="s">
        <v>245</v>
      </c>
      <c r="T57" s="179" t="s">
        <v>246</v>
      </c>
      <c r="U57" s="157">
        <v>0</v>
      </c>
      <c r="V57" s="157">
        <f t="shared" si="27"/>
        <v>0</v>
      </c>
      <c r="W57" s="157"/>
      <c r="X57" s="157" t="s">
        <v>247</v>
      </c>
      <c r="Y57" s="157" t="s">
        <v>248</v>
      </c>
      <c r="Z57" s="147"/>
      <c r="AA57" s="147"/>
      <c r="AB57" s="147"/>
      <c r="AC57" s="147"/>
      <c r="AD57" s="147"/>
      <c r="AE57" s="147"/>
      <c r="AF57" s="147"/>
      <c r="AG57" s="147" t="s">
        <v>249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45</v>
      </c>
      <c r="B58" s="174" t="s">
        <v>340</v>
      </c>
      <c r="C58" s="182" t="s">
        <v>341</v>
      </c>
      <c r="D58" s="175" t="s">
        <v>342</v>
      </c>
      <c r="E58" s="176">
        <v>20</v>
      </c>
      <c r="F58" s="177"/>
      <c r="G58" s="178">
        <f t="shared" si="21"/>
        <v>0</v>
      </c>
      <c r="H58" s="177">
        <v>650</v>
      </c>
      <c r="I58" s="178">
        <f t="shared" si="22"/>
        <v>13000</v>
      </c>
      <c r="J58" s="177">
        <v>0</v>
      </c>
      <c r="K58" s="178">
        <f t="shared" si="23"/>
        <v>0</v>
      </c>
      <c r="L58" s="178">
        <v>21</v>
      </c>
      <c r="M58" s="178">
        <f t="shared" si="24"/>
        <v>0</v>
      </c>
      <c r="N58" s="176">
        <v>0</v>
      </c>
      <c r="O58" s="176">
        <f t="shared" si="25"/>
        <v>0</v>
      </c>
      <c r="P58" s="176">
        <v>0</v>
      </c>
      <c r="Q58" s="176">
        <f t="shared" si="26"/>
        <v>0</v>
      </c>
      <c r="R58" s="178"/>
      <c r="S58" s="178" t="s">
        <v>245</v>
      </c>
      <c r="T58" s="179" t="s">
        <v>246</v>
      </c>
      <c r="U58" s="157">
        <v>0</v>
      </c>
      <c r="V58" s="157">
        <f t="shared" si="27"/>
        <v>0</v>
      </c>
      <c r="W58" s="157"/>
      <c r="X58" s="157" t="s">
        <v>264</v>
      </c>
      <c r="Y58" s="157" t="s">
        <v>248</v>
      </c>
      <c r="Z58" s="147"/>
      <c r="AA58" s="147"/>
      <c r="AB58" s="147"/>
      <c r="AC58" s="147"/>
      <c r="AD58" s="147"/>
      <c r="AE58" s="147"/>
      <c r="AF58" s="147"/>
      <c r="AG58" s="147" t="s">
        <v>265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5.35" x14ac:dyDescent="0.25">
      <c r="A59" s="159" t="s">
        <v>240</v>
      </c>
      <c r="B59" s="160" t="s">
        <v>105</v>
      </c>
      <c r="C59" s="181" t="s">
        <v>106</v>
      </c>
      <c r="D59" s="161"/>
      <c r="E59" s="162"/>
      <c r="F59" s="163"/>
      <c r="G59" s="163">
        <f>SUMIF(AG60:AG73,"&lt;&gt;NOR",G60:G73)</f>
        <v>0</v>
      </c>
      <c r="H59" s="163"/>
      <c r="I59" s="163">
        <f>SUM(I60:I73)</f>
        <v>8640</v>
      </c>
      <c r="J59" s="163"/>
      <c r="K59" s="163">
        <f>SUM(K60:K73)</f>
        <v>118490.5</v>
      </c>
      <c r="L59" s="163"/>
      <c r="M59" s="163">
        <f>SUM(M60:M73)</f>
        <v>0</v>
      </c>
      <c r="N59" s="162"/>
      <c r="O59" s="162">
        <f>SUM(O60:O73)</f>
        <v>0</v>
      </c>
      <c r="P59" s="162"/>
      <c r="Q59" s="162">
        <f>SUM(Q60:Q73)</f>
        <v>0</v>
      </c>
      <c r="R59" s="163"/>
      <c r="S59" s="163"/>
      <c r="T59" s="164"/>
      <c r="U59" s="158"/>
      <c r="V59" s="158">
        <f>SUM(V60:V73)</f>
        <v>0</v>
      </c>
      <c r="W59" s="158"/>
      <c r="X59" s="158"/>
      <c r="Y59" s="158"/>
      <c r="AG59" t="s">
        <v>241</v>
      </c>
    </row>
    <row r="60" spans="1:60" ht="20.75" outlineLevel="1" x14ac:dyDescent="0.25">
      <c r="A60" s="173">
        <v>46</v>
      </c>
      <c r="B60" s="174" t="s">
        <v>343</v>
      </c>
      <c r="C60" s="182" t="s">
        <v>344</v>
      </c>
      <c r="D60" s="175" t="s">
        <v>244</v>
      </c>
      <c r="E60" s="176">
        <v>82</v>
      </c>
      <c r="F60" s="177"/>
      <c r="G60" s="178">
        <f t="shared" ref="G60:G73" si="28">ROUND(E60*F60,2)</f>
        <v>0</v>
      </c>
      <c r="H60" s="177">
        <v>0</v>
      </c>
      <c r="I60" s="178">
        <f t="shared" ref="I60:I73" si="29">ROUND(E60*H60,2)</f>
        <v>0</v>
      </c>
      <c r="J60" s="177">
        <v>132</v>
      </c>
      <c r="K60" s="178">
        <f t="shared" ref="K60:K73" si="30">ROUND(E60*J60,2)</f>
        <v>10824</v>
      </c>
      <c r="L60" s="178">
        <v>21</v>
      </c>
      <c r="M60" s="178">
        <f t="shared" ref="M60:M73" si="31">G60*(1+L60/100)</f>
        <v>0</v>
      </c>
      <c r="N60" s="176">
        <v>0</v>
      </c>
      <c r="O60" s="176">
        <f t="shared" ref="O60:O73" si="32">ROUND(E60*N60,2)</f>
        <v>0</v>
      </c>
      <c r="P60" s="176">
        <v>0</v>
      </c>
      <c r="Q60" s="176">
        <f t="shared" ref="Q60:Q73" si="33">ROUND(E60*P60,2)</f>
        <v>0</v>
      </c>
      <c r="R60" s="178"/>
      <c r="S60" s="178" t="s">
        <v>245</v>
      </c>
      <c r="T60" s="179" t="s">
        <v>246</v>
      </c>
      <c r="U60" s="157">
        <v>0</v>
      </c>
      <c r="V60" s="157">
        <f t="shared" ref="V60:V73" si="34">ROUND(E60*U60,2)</f>
        <v>0</v>
      </c>
      <c r="W60" s="157"/>
      <c r="X60" s="157" t="s">
        <v>247</v>
      </c>
      <c r="Y60" s="157" t="s">
        <v>248</v>
      </c>
      <c r="Z60" s="147"/>
      <c r="AA60" s="147"/>
      <c r="AB60" s="147"/>
      <c r="AC60" s="147"/>
      <c r="AD60" s="147"/>
      <c r="AE60" s="147"/>
      <c r="AF60" s="147"/>
      <c r="AG60" s="147" t="s">
        <v>249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75" outlineLevel="1" x14ac:dyDescent="0.25">
      <c r="A61" s="173">
        <v>47</v>
      </c>
      <c r="B61" s="174" t="s">
        <v>345</v>
      </c>
      <c r="C61" s="182" t="s">
        <v>346</v>
      </c>
      <c r="D61" s="175" t="s">
        <v>244</v>
      </c>
      <c r="E61" s="176">
        <v>12</v>
      </c>
      <c r="F61" s="177"/>
      <c r="G61" s="178">
        <f t="shared" si="28"/>
        <v>0</v>
      </c>
      <c r="H61" s="177">
        <v>0</v>
      </c>
      <c r="I61" s="178">
        <f t="shared" si="29"/>
        <v>0</v>
      </c>
      <c r="J61" s="177">
        <v>145</v>
      </c>
      <c r="K61" s="178">
        <f t="shared" si="30"/>
        <v>1740</v>
      </c>
      <c r="L61" s="178">
        <v>21</v>
      </c>
      <c r="M61" s="178">
        <f t="shared" si="31"/>
        <v>0</v>
      </c>
      <c r="N61" s="176">
        <v>0</v>
      </c>
      <c r="O61" s="176">
        <f t="shared" si="32"/>
        <v>0</v>
      </c>
      <c r="P61" s="176">
        <v>0</v>
      </c>
      <c r="Q61" s="176">
        <f t="shared" si="33"/>
        <v>0</v>
      </c>
      <c r="R61" s="178"/>
      <c r="S61" s="178" t="s">
        <v>245</v>
      </c>
      <c r="T61" s="179" t="s">
        <v>246</v>
      </c>
      <c r="U61" s="157">
        <v>0</v>
      </c>
      <c r="V61" s="157">
        <f t="shared" si="34"/>
        <v>0</v>
      </c>
      <c r="W61" s="157"/>
      <c r="X61" s="157" t="s">
        <v>247</v>
      </c>
      <c r="Y61" s="157" t="s">
        <v>248</v>
      </c>
      <c r="Z61" s="147"/>
      <c r="AA61" s="147"/>
      <c r="AB61" s="147"/>
      <c r="AC61" s="147"/>
      <c r="AD61" s="147"/>
      <c r="AE61" s="147"/>
      <c r="AF61" s="147"/>
      <c r="AG61" s="147" t="s">
        <v>249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48</v>
      </c>
      <c r="B62" s="174" t="s">
        <v>347</v>
      </c>
      <c r="C62" s="182" t="s">
        <v>348</v>
      </c>
      <c r="D62" s="175" t="s">
        <v>244</v>
      </c>
      <c r="E62" s="176">
        <v>144</v>
      </c>
      <c r="F62" s="177"/>
      <c r="G62" s="178">
        <f t="shared" si="28"/>
        <v>0</v>
      </c>
      <c r="H62" s="177">
        <v>0</v>
      </c>
      <c r="I62" s="178">
        <f t="shared" si="29"/>
        <v>0</v>
      </c>
      <c r="J62" s="177">
        <v>82</v>
      </c>
      <c r="K62" s="178">
        <f t="shared" si="30"/>
        <v>11808</v>
      </c>
      <c r="L62" s="178">
        <v>21</v>
      </c>
      <c r="M62" s="178">
        <f t="shared" si="31"/>
        <v>0</v>
      </c>
      <c r="N62" s="176">
        <v>0</v>
      </c>
      <c r="O62" s="176">
        <f t="shared" si="32"/>
        <v>0</v>
      </c>
      <c r="P62" s="176">
        <v>0</v>
      </c>
      <c r="Q62" s="176">
        <f t="shared" si="33"/>
        <v>0</v>
      </c>
      <c r="R62" s="178"/>
      <c r="S62" s="178" t="s">
        <v>245</v>
      </c>
      <c r="T62" s="179" t="s">
        <v>246</v>
      </c>
      <c r="U62" s="157">
        <v>0</v>
      </c>
      <c r="V62" s="157">
        <f t="shared" si="34"/>
        <v>0</v>
      </c>
      <c r="W62" s="157"/>
      <c r="X62" s="157" t="s">
        <v>247</v>
      </c>
      <c r="Y62" s="157" t="s">
        <v>248</v>
      </c>
      <c r="Z62" s="147"/>
      <c r="AA62" s="147"/>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0.75" outlineLevel="1" x14ac:dyDescent="0.25">
      <c r="A63" s="173">
        <v>49</v>
      </c>
      <c r="B63" s="174" t="s">
        <v>349</v>
      </c>
      <c r="C63" s="182" t="s">
        <v>350</v>
      </c>
      <c r="D63" s="175" t="s">
        <v>244</v>
      </c>
      <c r="E63" s="176">
        <v>1</v>
      </c>
      <c r="F63" s="177"/>
      <c r="G63" s="178">
        <f t="shared" si="28"/>
        <v>0</v>
      </c>
      <c r="H63" s="177">
        <v>0</v>
      </c>
      <c r="I63" s="178">
        <f t="shared" si="29"/>
        <v>0</v>
      </c>
      <c r="J63" s="177">
        <v>485</v>
      </c>
      <c r="K63" s="178">
        <f t="shared" si="30"/>
        <v>485</v>
      </c>
      <c r="L63" s="178">
        <v>21</v>
      </c>
      <c r="M63" s="178">
        <f t="shared" si="31"/>
        <v>0</v>
      </c>
      <c r="N63" s="176">
        <v>0</v>
      </c>
      <c r="O63" s="176">
        <f t="shared" si="32"/>
        <v>0</v>
      </c>
      <c r="P63" s="176">
        <v>0</v>
      </c>
      <c r="Q63" s="176">
        <f t="shared" si="33"/>
        <v>0</v>
      </c>
      <c r="R63" s="178"/>
      <c r="S63" s="178" t="s">
        <v>245</v>
      </c>
      <c r="T63" s="179" t="s">
        <v>246</v>
      </c>
      <c r="U63" s="157">
        <v>0</v>
      </c>
      <c r="V63" s="157">
        <f t="shared" si="34"/>
        <v>0</v>
      </c>
      <c r="W63" s="157"/>
      <c r="X63" s="157" t="s">
        <v>247</v>
      </c>
      <c r="Y63" s="157" t="s">
        <v>248</v>
      </c>
      <c r="Z63" s="147"/>
      <c r="AA63" s="147"/>
      <c r="AB63" s="147"/>
      <c r="AC63" s="147"/>
      <c r="AD63" s="147"/>
      <c r="AE63" s="147"/>
      <c r="AF63" s="147"/>
      <c r="AG63" s="147" t="s">
        <v>249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50</v>
      </c>
      <c r="B64" s="174" t="s">
        <v>351</v>
      </c>
      <c r="C64" s="182" t="s">
        <v>352</v>
      </c>
      <c r="D64" s="175" t="s">
        <v>244</v>
      </c>
      <c r="E64" s="176">
        <v>53</v>
      </c>
      <c r="F64" s="177"/>
      <c r="G64" s="178">
        <f t="shared" si="28"/>
        <v>0</v>
      </c>
      <c r="H64" s="177">
        <v>0</v>
      </c>
      <c r="I64" s="178">
        <f t="shared" si="29"/>
        <v>0</v>
      </c>
      <c r="J64" s="177">
        <v>78.3</v>
      </c>
      <c r="K64" s="178">
        <f t="shared" si="30"/>
        <v>4149.8999999999996</v>
      </c>
      <c r="L64" s="178">
        <v>21</v>
      </c>
      <c r="M64" s="178">
        <f t="shared" si="31"/>
        <v>0</v>
      </c>
      <c r="N64" s="176">
        <v>0</v>
      </c>
      <c r="O64" s="176">
        <f t="shared" si="32"/>
        <v>0</v>
      </c>
      <c r="P64" s="176">
        <v>0</v>
      </c>
      <c r="Q64" s="176">
        <f t="shared" si="33"/>
        <v>0</v>
      </c>
      <c r="R64" s="178"/>
      <c r="S64" s="178" t="s">
        <v>245</v>
      </c>
      <c r="T64" s="179" t="s">
        <v>246</v>
      </c>
      <c r="U64" s="157">
        <v>0</v>
      </c>
      <c r="V64" s="157">
        <f t="shared" si="34"/>
        <v>0</v>
      </c>
      <c r="W64" s="157"/>
      <c r="X64" s="157" t="s">
        <v>247</v>
      </c>
      <c r="Y64" s="157" t="s">
        <v>248</v>
      </c>
      <c r="Z64" s="147"/>
      <c r="AA64" s="147"/>
      <c r="AB64" s="147"/>
      <c r="AC64" s="147"/>
      <c r="AD64" s="147"/>
      <c r="AE64" s="147"/>
      <c r="AF64" s="147"/>
      <c r="AG64" s="147" t="s">
        <v>249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51</v>
      </c>
      <c r="B65" s="174" t="s">
        <v>353</v>
      </c>
      <c r="C65" s="182" t="s">
        <v>354</v>
      </c>
      <c r="D65" s="175" t="s">
        <v>244</v>
      </c>
      <c r="E65" s="176">
        <v>1</v>
      </c>
      <c r="F65" s="177"/>
      <c r="G65" s="178">
        <f t="shared" si="28"/>
        <v>0</v>
      </c>
      <c r="H65" s="177">
        <v>0</v>
      </c>
      <c r="I65" s="178">
        <f t="shared" si="29"/>
        <v>0</v>
      </c>
      <c r="J65" s="177">
        <v>128.6</v>
      </c>
      <c r="K65" s="178">
        <f t="shared" si="30"/>
        <v>128.6</v>
      </c>
      <c r="L65" s="178">
        <v>21</v>
      </c>
      <c r="M65" s="178">
        <f t="shared" si="31"/>
        <v>0</v>
      </c>
      <c r="N65" s="176">
        <v>0</v>
      </c>
      <c r="O65" s="176">
        <f t="shared" si="32"/>
        <v>0</v>
      </c>
      <c r="P65" s="176">
        <v>0</v>
      </c>
      <c r="Q65" s="176">
        <f t="shared" si="33"/>
        <v>0</v>
      </c>
      <c r="R65" s="178"/>
      <c r="S65" s="178" t="s">
        <v>245</v>
      </c>
      <c r="T65" s="179" t="s">
        <v>246</v>
      </c>
      <c r="U65" s="157">
        <v>0</v>
      </c>
      <c r="V65" s="157">
        <f t="shared" si="34"/>
        <v>0</v>
      </c>
      <c r="W65" s="157"/>
      <c r="X65" s="157" t="s">
        <v>247</v>
      </c>
      <c r="Y65" s="157" t="s">
        <v>248</v>
      </c>
      <c r="Z65" s="147"/>
      <c r="AA65" s="147"/>
      <c r="AB65" s="147"/>
      <c r="AC65" s="147"/>
      <c r="AD65" s="147"/>
      <c r="AE65" s="147"/>
      <c r="AF65" s="147"/>
      <c r="AG65" s="147" t="s">
        <v>249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0.75" outlineLevel="1" x14ac:dyDescent="0.25">
      <c r="A66" s="173">
        <v>52</v>
      </c>
      <c r="B66" s="174" t="s">
        <v>355</v>
      </c>
      <c r="C66" s="182" t="s">
        <v>356</v>
      </c>
      <c r="D66" s="175" t="s">
        <v>244</v>
      </c>
      <c r="E66" s="176">
        <v>32</v>
      </c>
      <c r="F66" s="177"/>
      <c r="G66" s="178">
        <f t="shared" si="28"/>
        <v>0</v>
      </c>
      <c r="H66" s="177">
        <v>0</v>
      </c>
      <c r="I66" s="178">
        <f t="shared" si="29"/>
        <v>0</v>
      </c>
      <c r="J66" s="177">
        <v>142</v>
      </c>
      <c r="K66" s="178">
        <f t="shared" si="30"/>
        <v>4544</v>
      </c>
      <c r="L66" s="178">
        <v>21</v>
      </c>
      <c r="M66" s="178">
        <f t="shared" si="31"/>
        <v>0</v>
      </c>
      <c r="N66" s="176">
        <v>0</v>
      </c>
      <c r="O66" s="176">
        <f t="shared" si="32"/>
        <v>0</v>
      </c>
      <c r="P66" s="176">
        <v>0</v>
      </c>
      <c r="Q66" s="176">
        <f t="shared" si="33"/>
        <v>0</v>
      </c>
      <c r="R66" s="178"/>
      <c r="S66" s="178" t="s">
        <v>245</v>
      </c>
      <c r="T66" s="179" t="s">
        <v>246</v>
      </c>
      <c r="U66" s="157">
        <v>0</v>
      </c>
      <c r="V66" s="157">
        <f t="shared" si="34"/>
        <v>0</v>
      </c>
      <c r="W66" s="157"/>
      <c r="X66" s="157" t="s">
        <v>247</v>
      </c>
      <c r="Y66" s="157" t="s">
        <v>248</v>
      </c>
      <c r="Z66" s="147"/>
      <c r="AA66" s="147"/>
      <c r="AB66" s="147"/>
      <c r="AC66" s="147"/>
      <c r="AD66" s="147"/>
      <c r="AE66" s="147"/>
      <c r="AF66" s="147"/>
      <c r="AG66" s="147" t="s">
        <v>249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53</v>
      </c>
      <c r="B67" s="174" t="s">
        <v>357</v>
      </c>
      <c r="C67" s="182" t="s">
        <v>358</v>
      </c>
      <c r="D67" s="175" t="s">
        <v>337</v>
      </c>
      <c r="E67" s="176">
        <v>50</v>
      </c>
      <c r="F67" s="177"/>
      <c r="G67" s="178">
        <f t="shared" si="28"/>
        <v>0</v>
      </c>
      <c r="H67" s="177">
        <v>0</v>
      </c>
      <c r="I67" s="178">
        <f t="shared" si="29"/>
        <v>0</v>
      </c>
      <c r="J67" s="177">
        <v>714</v>
      </c>
      <c r="K67" s="178">
        <f t="shared" si="30"/>
        <v>35700</v>
      </c>
      <c r="L67" s="178">
        <v>21</v>
      </c>
      <c r="M67" s="178">
        <f t="shared" si="31"/>
        <v>0</v>
      </c>
      <c r="N67" s="176">
        <v>0</v>
      </c>
      <c r="O67" s="176">
        <f t="shared" si="32"/>
        <v>0</v>
      </c>
      <c r="P67" s="176">
        <v>0</v>
      </c>
      <c r="Q67" s="176">
        <f t="shared" si="33"/>
        <v>0</v>
      </c>
      <c r="R67" s="178"/>
      <c r="S67" s="178" t="s">
        <v>245</v>
      </c>
      <c r="T67" s="179" t="s">
        <v>246</v>
      </c>
      <c r="U67" s="157">
        <v>0</v>
      </c>
      <c r="V67" s="157">
        <f t="shared" si="34"/>
        <v>0</v>
      </c>
      <c r="W67" s="157"/>
      <c r="X67" s="157" t="s">
        <v>247</v>
      </c>
      <c r="Y67" s="157" t="s">
        <v>248</v>
      </c>
      <c r="Z67" s="147"/>
      <c r="AA67" s="147"/>
      <c r="AB67" s="147"/>
      <c r="AC67" s="147"/>
      <c r="AD67" s="147"/>
      <c r="AE67" s="147"/>
      <c r="AF67" s="147"/>
      <c r="AG67" s="147" t="s">
        <v>249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54</v>
      </c>
      <c r="B68" s="174" t="s">
        <v>359</v>
      </c>
      <c r="C68" s="182" t="s">
        <v>360</v>
      </c>
      <c r="D68" s="175" t="s">
        <v>337</v>
      </c>
      <c r="E68" s="176">
        <v>60</v>
      </c>
      <c r="F68" s="177"/>
      <c r="G68" s="178">
        <f t="shared" si="28"/>
        <v>0</v>
      </c>
      <c r="H68" s="177">
        <v>0</v>
      </c>
      <c r="I68" s="178">
        <f t="shared" si="29"/>
        <v>0</v>
      </c>
      <c r="J68" s="177">
        <v>660</v>
      </c>
      <c r="K68" s="178">
        <f t="shared" si="30"/>
        <v>39600</v>
      </c>
      <c r="L68" s="178">
        <v>21</v>
      </c>
      <c r="M68" s="178">
        <f t="shared" si="31"/>
        <v>0</v>
      </c>
      <c r="N68" s="176">
        <v>0</v>
      </c>
      <c r="O68" s="176">
        <f t="shared" si="32"/>
        <v>0</v>
      </c>
      <c r="P68" s="176">
        <v>0</v>
      </c>
      <c r="Q68" s="176">
        <f t="shared" si="33"/>
        <v>0</v>
      </c>
      <c r="R68" s="178"/>
      <c r="S68" s="178" t="s">
        <v>245</v>
      </c>
      <c r="T68" s="179" t="s">
        <v>246</v>
      </c>
      <c r="U68" s="157">
        <v>0</v>
      </c>
      <c r="V68" s="157">
        <f t="shared" si="34"/>
        <v>0</v>
      </c>
      <c r="W68" s="157"/>
      <c r="X68" s="157" t="s">
        <v>247</v>
      </c>
      <c r="Y68" s="157" t="s">
        <v>248</v>
      </c>
      <c r="Z68" s="147"/>
      <c r="AA68" s="147"/>
      <c r="AB68" s="147"/>
      <c r="AC68" s="147"/>
      <c r="AD68" s="147"/>
      <c r="AE68" s="147"/>
      <c r="AF68" s="147"/>
      <c r="AG68" s="147" t="s">
        <v>249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55</v>
      </c>
      <c r="B69" s="174" t="s">
        <v>361</v>
      </c>
      <c r="C69" s="182" t="s">
        <v>362</v>
      </c>
      <c r="D69" s="175" t="s">
        <v>337</v>
      </c>
      <c r="E69" s="176">
        <v>40</v>
      </c>
      <c r="F69" s="177"/>
      <c r="G69" s="178">
        <f t="shared" si="28"/>
        <v>0</v>
      </c>
      <c r="H69" s="177">
        <v>0</v>
      </c>
      <c r="I69" s="178">
        <f t="shared" si="29"/>
        <v>0</v>
      </c>
      <c r="J69" s="177">
        <v>138.30000000000001</v>
      </c>
      <c r="K69" s="178">
        <f t="shared" si="30"/>
        <v>5532</v>
      </c>
      <c r="L69" s="178">
        <v>21</v>
      </c>
      <c r="M69" s="178">
        <f t="shared" si="31"/>
        <v>0</v>
      </c>
      <c r="N69" s="176">
        <v>0</v>
      </c>
      <c r="O69" s="176">
        <f t="shared" si="32"/>
        <v>0</v>
      </c>
      <c r="P69" s="176">
        <v>0</v>
      </c>
      <c r="Q69" s="176">
        <f t="shared" si="33"/>
        <v>0</v>
      </c>
      <c r="R69" s="178"/>
      <c r="S69" s="178" t="s">
        <v>245</v>
      </c>
      <c r="T69" s="179" t="s">
        <v>246</v>
      </c>
      <c r="U69" s="157">
        <v>0</v>
      </c>
      <c r="V69" s="157">
        <f t="shared" si="34"/>
        <v>0</v>
      </c>
      <c r="W69" s="157"/>
      <c r="X69" s="157" t="s">
        <v>247</v>
      </c>
      <c r="Y69" s="157" t="s">
        <v>248</v>
      </c>
      <c r="Z69" s="147"/>
      <c r="AA69" s="147"/>
      <c r="AB69" s="147"/>
      <c r="AC69" s="147"/>
      <c r="AD69" s="147"/>
      <c r="AE69" s="147"/>
      <c r="AF69" s="147"/>
      <c r="AG69" s="147" t="s">
        <v>249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3">
        <v>56</v>
      </c>
      <c r="B70" s="174" t="s">
        <v>363</v>
      </c>
      <c r="C70" s="182" t="s">
        <v>364</v>
      </c>
      <c r="D70" s="175" t="s">
        <v>337</v>
      </c>
      <c r="E70" s="176">
        <v>40</v>
      </c>
      <c r="F70" s="177"/>
      <c r="G70" s="178">
        <f t="shared" si="28"/>
        <v>0</v>
      </c>
      <c r="H70" s="177">
        <v>0</v>
      </c>
      <c r="I70" s="178">
        <f t="shared" si="29"/>
        <v>0</v>
      </c>
      <c r="J70" s="177">
        <v>4.0999999999999996</v>
      </c>
      <c r="K70" s="178">
        <f t="shared" si="30"/>
        <v>164</v>
      </c>
      <c r="L70" s="178">
        <v>21</v>
      </c>
      <c r="M70" s="178">
        <f t="shared" si="31"/>
        <v>0</v>
      </c>
      <c r="N70" s="176">
        <v>0</v>
      </c>
      <c r="O70" s="176">
        <f t="shared" si="32"/>
        <v>0</v>
      </c>
      <c r="P70" s="176">
        <v>0</v>
      </c>
      <c r="Q70" s="176">
        <f t="shared" si="33"/>
        <v>0</v>
      </c>
      <c r="R70" s="178"/>
      <c r="S70" s="178" t="s">
        <v>245</v>
      </c>
      <c r="T70" s="179" t="s">
        <v>246</v>
      </c>
      <c r="U70" s="157">
        <v>0</v>
      </c>
      <c r="V70" s="157">
        <f t="shared" si="34"/>
        <v>0</v>
      </c>
      <c r="W70" s="157"/>
      <c r="X70" s="157" t="s">
        <v>247</v>
      </c>
      <c r="Y70" s="157" t="s">
        <v>248</v>
      </c>
      <c r="Z70" s="147"/>
      <c r="AA70" s="147"/>
      <c r="AB70" s="147"/>
      <c r="AC70" s="147"/>
      <c r="AD70" s="147"/>
      <c r="AE70" s="147"/>
      <c r="AF70" s="147"/>
      <c r="AG70" s="147" t="s">
        <v>249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57</v>
      </c>
      <c r="B71" s="174" t="s">
        <v>365</v>
      </c>
      <c r="C71" s="182" t="s">
        <v>366</v>
      </c>
      <c r="D71" s="175" t="s">
        <v>244</v>
      </c>
      <c r="E71" s="176">
        <v>21</v>
      </c>
      <c r="F71" s="177"/>
      <c r="G71" s="178">
        <f t="shared" si="28"/>
        <v>0</v>
      </c>
      <c r="H71" s="177">
        <v>0</v>
      </c>
      <c r="I71" s="178">
        <f t="shared" si="29"/>
        <v>0</v>
      </c>
      <c r="J71" s="177">
        <v>147</v>
      </c>
      <c r="K71" s="178">
        <f t="shared" si="30"/>
        <v>3087</v>
      </c>
      <c r="L71" s="178">
        <v>21</v>
      </c>
      <c r="M71" s="178">
        <f t="shared" si="31"/>
        <v>0</v>
      </c>
      <c r="N71" s="176">
        <v>0</v>
      </c>
      <c r="O71" s="176">
        <f t="shared" si="32"/>
        <v>0</v>
      </c>
      <c r="P71" s="176">
        <v>0</v>
      </c>
      <c r="Q71" s="176">
        <f t="shared" si="33"/>
        <v>0</v>
      </c>
      <c r="R71" s="178"/>
      <c r="S71" s="178" t="s">
        <v>245</v>
      </c>
      <c r="T71" s="179" t="s">
        <v>246</v>
      </c>
      <c r="U71" s="157">
        <v>0</v>
      </c>
      <c r="V71" s="157">
        <f t="shared" si="34"/>
        <v>0</v>
      </c>
      <c r="W71" s="157"/>
      <c r="X71" s="157" t="s">
        <v>247</v>
      </c>
      <c r="Y71" s="157" t="s">
        <v>248</v>
      </c>
      <c r="Z71" s="147"/>
      <c r="AA71" s="147"/>
      <c r="AB71" s="147"/>
      <c r="AC71" s="147"/>
      <c r="AD71" s="147"/>
      <c r="AE71" s="147"/>
      <c r="AF71" s="147"/>
      <c r="AG71" s="147" t="s">
        <v>249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58</v>
      </c>
      <c r="B72" s="174" t="s">
        <v>367</v>
      </c>
      <c r="C72" s="182" t="s">
        <v>368</v>
      </c>
      <c r="D72" s="175" t="s">
        <v>244</v>
      </c>
      <c r="E72" s="176">
        <v>4</v>
      </c>
      <c r="F72" s="177"/>
      <c r="G72" s="178">
        <f t="shared" si="28"/>
        <v>0</v>
      </c>
      <c r="H72" s="177">
        <v>0</v>
      </c>
      <c r="I72" s="178">
        <f t="shared" si="29"/>
        <v>0</v>
      </c>
      <c r="J72" s="177">
        <v>182</v>
      </c>
      <c r="K72" s="178">
        <f t="shared" si="30"/>
        <v>728</v>
      </c>
      <c r="L72" s="178">
        <v>21</v>
      </c>
      <c r="M72" s="178">
        <f t="shared" si="31"/>
        <v>0</v>
      </c>
      <c r="N72" s="176">
        <v>0</v>
      </c>
      <c r="O72" s="176">
        <f t="shared" si="32"/>
        <v>0</v>
      </c>
      <c r="P72" s="176">
        <v>0</v>
      </c>
      <c r="Q72" s="176">
        <f t="shared" si="33"/>
        <v>0</v>
      </c>
      <c r="R72" s="178"/>
      <c r="S72" s="178" t="s">
        <v>245</v>
      </c>
      <c r="T72" s="179" t="s">
        <v>246</v>
      </c>
      <c r="U72" s="157">
        <v>0</v>
      </c>
      <c r="V72" s="157">
        <f t="shared" si="34"/>
        <v>0</v>
      </c>
      <c r="W72" s="157"/>
      <c r="X72" s="157" t="s">
        <v>247</v>
      </c>
      <c r="Y72" s="157" t="s">
        <v>248</v>
      </c>
      <c r="Z72" s="147"/>
      <c r="AA72" s="147"/>
      <c r="AB72" s="147"/>
      <c r="AC72" s="147"/>
      <c r="AD72" s="147"/>
      <c r="AE72" s="147"/>
      <c r="AF72" s="147"/>
      <c r="AG72" s="147" t="s">
        <v>249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59</v>
      </c>
      <c r="B73" s="174" t="s">
        <v>369</v>
      </c>
      <c r="C73" s="182" t="s">
        <v>370</v>
      </c>
      <c r="D73" s="175" t="s">
        <v>337</v>
      </c>
      <c r="E73" s="176">
        <v>270</v>
      </c>
      <c r="F73" s="177"/>
      <c r="G73" s="178">
        <f t="shared" si="28"/>
        <v>0</v>
      </c>
      <c r="H73" s="177">
        <v>32</v>
      </c>
      <c r="I73" s="178">
        <f t="shared" si="29"/>
        <v>8640</v>
      </c>
      <c r="J73" s="177">
        <v>0</v>
      </c>
      <c r="K73" s="178">
        <f t="shared" si="30"/>
        <v>0</v>
      </c>
      <c r="L73" s="178">
        <v>21</v>
      </c>
      <c r="M73" s="178">
        <f t="shared" si="31"/>
        <v>0</v>
      </c>
      <c r="N73" s="176">
        <v>0</v>
      </c>
      <c r="O73" s="176">
        <f t="shared" si="32"/>
        <v>0</v>
      </c>
      <c r="P73" s="176">
        <v>0</v>
      </c>
      <c r="Q73" s="176">
        <f t="shared" si="33"/>
        <v>0</v>
      </c>
      <c r="R73" s="178"/>
      <c r="S73" s="178" t="s">
        <v>245</v>
      </c>
      <c r="T73" s="179" t="s">
        <v>246</v>
      </c>
      <c r="U73" s="157">
        <v>0</v>
      </c>
      <c r="V73" s="157">
        <f t="shared" si="34"/>
        <v>0</v>
      </c>
      <c r="W73" s="157"/>
      <c r="X73" s="157" t="s">
        <v>264</v>
      </c>
      <c r="Y73" s="157" t="s">
        <v>248</v>
      </c>
      <c r="Z73" s="147"/>
      <c r="AA73" s="147"/>
      <c r="AB73" s="147"/>
      <c r="AC73" s="147"/>
      <c r="AD73" s="147"/>
      <c r="AE73" s="147"/>
      <c r="AF73" s="147"/>
      <c r="AG73" s="147" t="s">
        <v>265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x14ac:dyDescent="0.25">
      <c r="A74" s="159" t="s">
        <v>240</v>
      </c>
      <c r="B74" s="160" t="s">
        <v>108</v>
      </c>
      <c r="C74" s="181" t="s">
        <v>109</v>
      </c>
      <c r="D74" s="161"/>
      <c r="E74" s="162"/>
      <c r="F74" s="163"/>
      <c r="G74" s="163">
        <f>SUMIF(AG75:AG91,"&lt;&gt;NOR",G75:G91)</f>
        <v>0</v>
      </c>
      <c r="H74" s="163"/>
      <c r="I74" s="163">
        <f>SUM(I75:I91)</f>
        <v>47390</v>
      </c>
      <c r="J74" s="163"/>
      <c r="K74" s="163">
        <f>SUM(K75:K91)</f>
        <v>187416.5</v>
      </c>
      <c r="L74" s="163"/>
      <c r="M74" s="163">
        <f>SUM(M75:M91)</f>
        <v>0</v>
      </c>
      <c r="N74" s="162"/>
      <c r="O74" s="162">
        <f>SUM(O75:O91)</f>
        <v>0</v>
      </c>
      <c r="P74" s="162"/>
      <c r="Q74" s="162">
        <f>SUM(Q75:Q91)</f>
        <v>0</v>
      </c>
      <c r="R74" s="163"/>
      <c r="S74" s="163"/>
      <c r="T74" s="164"/>
      <c r="U74" s="158"/>
      <c r="V74" s="158">
        <f>SUM(V75:V91)</f>
        <v>0</v>
      </c>
      <c r="W74" s="158"/>
      <c r="X74" s="158"/>
      <c r="Y74" s="158"/>
      <c r="AG74" t="s">
        <v>241</v>
      </c>
    </row>
    <row r="75" spans="1:60" outlineLevel="1" x14ac:dyDescent="0.25">
      <c r="A75" s="173">
        <v>60</v>
      </c>
      <c r="B75" s="174" t="s">
        <v>371</v>
      </c>
      <c r="C75" s="182" t="s">
        <v>372</v>
      </c>
      <c r="D75" s="175" t="s">
        <v>337</v>
      </c>
      <c r="E75" s="176">
        <v>30</v>
      </c>
      <c r="F75" s="177"/>
      <c r="G75" s="178">
        <f t="shared" ref="G75:G91" si="35">ROUND(E75*F75,2)</f>
        <v>0</v>
      </c>
      <c r="H75" s="177">
        <v>0</v>
      </c>
      <c r="I75" s="178">
        <f t="shared" ref="I75:I91" si="36">ROUND(E75*H75,2)</f>
        <v>0</v>
      </c>
      <c r="J75" s="177">
        <v>245</v>
      </c>
      <c r="K75" s="178">
        <f t="shared" ref="K75:K91" si="37">ROUND(E75*J75,2)</f>
        <v>7350</v>
      </c>
      <c r="L75" s="178">
        <v>21</v>
      </c>
      <c r="M75" s="178">
        <f t="shared" ref="M75:M91" si="38">G75*(1+L75/100)</f>
        <v>0</v>
      </c>
      <c r="N75" s="176">
        <v>0</v>
      </c>
      <c r="O75" s="176">
        <f t="shared" ref="O75:O91" si="39">ROUND(E75*N75,2)</f>
        <v>0</v>
      </c>
      <c r="P75" s="176">
        <v>0</v>
      </c>
      <c r="Q75" s="176">
        <f t="shared" ref="Q75:Q91" si="40">ROUND(E75*P75,2)</f>
        <v>0</v>
      </c>
      <c r="R75" s="178"/>
      <c r="S75" s="178" t="s">
        <v>245</v>
      </c>
      <c r="T75" s="179" t="s">
        <v>246</v>
      </c>
      <c r="U75" s="157">
        <v>0</v>
      </c>
      <c r="V75" s="157">
        <f t="shared" ref="V75:V91" si="41">ROUND(E75*U75,2)</f>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61</v>
      </c>
      <c r="B76" s="174" t="s">
        <v>373</v>
      </c>
      <c r="C76" s="182" t="s">
        <v>374</v>
      </c>
      <c r="D76" s="175" t="s">
        <v>337</v>
      </c>
      <c r="E76" s="176">
        <v>75</v>
      </c>
      <c r="F76" s="177"/>
      <c r="G76" s="178">
        <f t="shared" si="35"/>
        <v>0</v>
      </c>
      <c r="H76" s="177">
        <v>0</v>
      </c>
      <c r="I76" s="178">
        <f t="shared" si="36"/>
        <v>0</v>
      </c>
      <c r="J76" s="177">
        <v>164</v>
      </c>
      <c r="K76" s="178">
        <f t="shared" si="37"/>
        <v>12300</v>
      </c>
      <c r="L76" s="178">
        <v>21</v>
      </c>
      <c r="M76" s="178">
        <f t="shared" si="38"/>
        <v>0</v>
      </c>
      <c r="N76" s="176">
        <v>0</v>
      </c>
      <c r="O76" s="176">
        <f t="shared" si="39"/>
        <v>0</v>
      </c>
      <c r="P76" s="176">
        <v>0</v>
      </c>
      <c r="Q76" s="176">
        <f t="shared" si="40"/>
        <v>0</v>
      </c>
      <c r="R76" s="178"/>
      <c r="S76" s="178" t="s">
        <v>245</v>
      </c>
      <c r="T76" s="179" t="s">
        <v>246</v>
      </c>
      <c r="U76" s="157">
        <v>0</v>
      </c>
      <c r="V76" s="157">
        <f t="shared" si="41"/>
        <v>0</v>
      </c>
      <c r="W76" s="157"/>
      <c r="X76" s="157" t="s">
        <v>247</v>
      </c>
      <c r="Y76" s="157" t="s">
        <v>248</v>
      </c>
      <c r="Z76" s="147"/>
      <c r="AA76" s="147"/>
      <c r="AB76" s="147"/>
      <c r="AC76" s="147"/>
      <c r="AD76" s="147"/>
      <c r="AE76" s="147"/>
      <c r="AF76" s="147"/>
      <c r="AG76" s="147" t="s">
        <v>249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62</v>
      </c>
      <c r="B77" s="174" t="s">
        <v>375</v>
      </c>
      <c r="C77" s="182" t="s">
        <v>376</v>
      </c>
      <c r="D77" s="175" t="s">
        <v>337</v>
      </c>
      <c r="E77" s="176">
        <v>220</v>
      </c>
      <c r="F77" s="177"/>
      <c r="G77" s="178">
        <f t="shared" si="35"/>
        <v>0</v>
      </c>
      <c r="H77" s="177">
        <v>0</v>
      </c>
      <c r="I77" s="178">
        <f t="shared" si="36"/>
        <v>0</v>
      </c>
      <c r="J77" s="177">
        <v>85</v>
      </c>
      <c r="K77" s="178">
        <f t="shared" si="37"/>
        <v>18700</v>
      </c>
      <c r="L77" s="178">
        <v>21</v>
      </c>
      <c r="M77" s="178">
        <f t="shared" si="38"/>
        <v>0</v>
      </c>
      <c r="N77" s="176">
        <v>0</v>
      </c>
      <c r="O77" s="176">
        <f t="shared" si="39"/>
        <v>0</v>
      </c>
      <c r="P77" s="176">
        <v>0</v>
      </c>
      <c r="Q77" s="176">
        <f t="shared" si="40"/>
        <v>0</v>
      </c>
      <c r="R77" s="178"/>
      <c r="S77" s="178" t="s">
        <v>245</v>
      </c>
      <c r="T77" s="179" t="s">
        <v>246</v>
      </c>
      <c r="U77" s="157">
        <v>0</v>
      </c>
      <c r="V77" s="157">
        <f t="shared" si="41"/>
        <v>0</v>
      </c>
      <c r="W77" s="157"/>
      <c r="X77" s="157" t="s">
        <v>247</v>
      </c>
      <c r="Y77" s="157" t="s">
        <v>248</v>
      </c>
      <c r="Z77" s="147"/>
      <c r="AA77" s="147"/>
      <c r="AB77" s="147"/>
      <c r="AC77" s="147"/>
      <c r="AD77" s="147"/>
      <c r="AE77" s="147"/>
      <c r="AF77" s="147"/>
      <c r="AG77" s="147" t="s">
        <v>249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63</v>
      </c>
      <c r="B78" s="174" t="s">
        <v>377</v>
      </c>
      <c r="C78" s="182" t="s">
        <v>378</v>
      </c>
      <c r="D78" s="175" t="s">
        <v>337</v>
      </c>
      <c r="E78" s="176">
        <v>55</v>
      </c>
      <c r="F78" s="177"/>
      <c r="G78" s="178">
        <f t="shared" si="35"/>
        <v>0</v>
      </c>
      <c r="H78" s="177">
        <v>0</v>
      </c>
      <c r="I78" s="178">
        <f t="shared" si="36"/>
        <v>0</v>
      </c>
      <c r="J78" s="177">
        <v>93.7</v>
      </c>
      <c r="K78" s="178">
        <f t="shared" si="37"/>
        <v>5153.5</v>
      </c>
      <c r="L78" s="178">
        <v>21</v>
      </c>
      <c r="M78" s="178">
        <f t="shared" si="38"/>
        <v>0</v>
      </c>
      <c r="N78" s="176">
        <v>0</v>
      </c>
      <c r="O78" s="176">
        <f t="shared" si="39"/>
        <v>0</v>
      </c>
      <c r="P78" s="176">
        <v>0</v>
      </c>
      <c r="Q78" s="176">
        <f t="shared" si="40"/>
        <v>0</v>
      </c>
      <c r="R78" s="178"/>
      <c r="S78" s="178" t="s">
        <v>245</v>
      </c>
      <c r="T78" s="179" t="s">
        <v>246</v>
      </c>
      <c r="U78" s="157">
        <v>0</v>
      </c>
      <c r="V78" s="157">
        <f t="shared" si="41"/>
        <v>0</v>
      </c>
      <c r="W78" s="157"/>
      <c r="X78" s="157" t="s">
        <v>247</v>
      </c>
      <c r="Y78" s="157" t="s">
        <v>248</v>
      </c>
      <c r="Z78" s="147"/>
      <c r="AA78" s="147"/>
      <c r="AB78" s="147"/>
      <c r="AC78" s="147"/>
      <c r="AD78" s="147"/>
      <c r="AE78" s="147"/>
      <c r="AF78" s="147"/>
      <c r="AG78" s="147" t="s">
        <v>249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64</v>
      </c>
      <c r="B79" s="174" t="s">
        <v>379</v>
      </c>
      <c r="C79" s="182" t="s">
        <v>380</v>
      </c>
      <c r="D79" s="175" t="s">
        <v>337</v>
      </c>
      <c r="E79" s="176">
        <v>1115</v>
      </c>
      <c r="F79" s="177"/>
      <c r="G79" s="178">
        <f t="shared" si="35"/>
        <v>0</v>
      </c>
      <c r="H79" s="177">
        <v>0</v>
      </c>
      <c r="I79" s="178">
        <f t="shared" si="36"/>
        <v>0</v>
      </c>
      <c r="J79" s="177">
        <v>52.8</v>
      </c>
      <c r="K79" s="178">
        <f t="shared" si="37"/>
        <v>58872</v>
      </c>
      <c r="L79" s="178">
        <v>21</v>
      </c>
      <c r="M79" s="178">
        <f t="shared" si="38"/>
        <v>0</v>
      </c>
      <c r="N79" s="176">
        <v>0</v>
      </c>
      <c r="O79" s="176">
        <f t="shared" si="39"/>
        <v>0</v>
      </c>
      <c r="P79" s="176">
        <v>0</v>
      </c>
      <c r="Q79" s="176">
        <f t="shared" si="40"/>
        <v>0</v>
      </c>
      <c r="R79" s="178"/>
      <c r="S79" s="178" t="s">
        <v>245</v>
      </c>
      <c r="T79" s="179" t="s">
        <v>246</v>
      </c>
      <c r="U79" s="157">
        <v>0</v>
      </c>
      <c r="V79" s="157">
        <f t="shared" si="41"/>
        <v>0</v>
      </c>
      <c r="W79" s="157"/>
      <c r="X79" s="157" t="s">
        <v>247</v>
      </c>
      <c r="Y79" s="157" t="s">
        <v>248</v>
      </c>
      <c r="Z79" s="147"/>
      <c r="AA79" s="147"/>
      <c r="AB79" s="147"/>
      <c r="AC79" s="147"/>
      <c r="AD79" s="147"/>
      <c r="AE79" s="147"/>
      <c r="AF79" s="147"/>
      <c r="AG79" s="147" t="s">
        <v>249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65</v>
      </c>
      <c r="B80" s="174" t="s">
        <v>381</v>
      </c>
      <c r="C80" s="182" t="s">
        <v>382</v>
      </c>
      <c r="D80" s="175" t="s">
        <v>337</v>
      </c>
      <c r="E80" s="176">
        <v>120</v>
      </c>
      <c r="F80" s="177"/>
      <c r="G80" s="178">
        <f t="shared" si="35"/>
        <v>0</v>
      </c>
      <c r="H80" s="177">
        <v>0</v>
      </c>
      <c r="I80" s="178">
        <f t="shared" si="36"/>
        <v>0</v>
      </c>
      <c r="J80" s="177">
        <v>75</v>
      </c>
      <c r="K80" s="178">
        <f t="shared" si="37"/>
        <v>9000</v>
      </c>
      <c r="L80" s="178">
        <v>21</v>
      </c>
      <c r="M80" s="178">
        <f t="shared" si="38"/>
        <v>0</v>
      </c>
      <c r="N80" s="176">
        <v>0</v>
      </c>
      <c r="O80" s="176">
        <f t="shared" si="39"/>
        <v>0</v>
      </c>
      <c r="P80" s="176">
        <v>0</v>
      </c>
      <c r="Q80" s="176">
        <f t="shared" si="40"/>
        <v>0</v>
      </c>
      <c r="R80" s="178"/>
      <c r="S80" s="178" t="s">
        <v>245</v>
      </c>
      <c r="T80" s="179" t="s">
        <v>246</v>
      </c>
      <c r="U80" s="157">
        <v>0</v>
      </c>
      <c r="V80" s="157">
        <f t="shared" si="41"/>
        <v>0</v>
      </c>
      <c r="W80" s="157"/>
      <c r="X80" s="157" t="s">
        <v>247</v>
      </c>
      <c r="Y80" s="157" t="s">
        <v>248</v>
      </c>
      <c r="Z80" s="147"/>
      <c r="AA80" s="147"/>
      <c r="AB80" s="147"/>
      <c r="AC80" s="147"/>
      <c r="AD80" s="147"/>
      <c r="AE80" s="147"/>
      <c r="AF80" s="147"/>
      <c r="AG80" s="147" t="s">
        <v>249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66</v>
      </c>
      <c r="B81" s="174" t="s">
        <v>383</v>
      </c>
      <c r="C81" s="182" t="s">
        <v>384</v>
      </c>
      <c r="D81" s="175" t="s">
        <v>337</v>
      </c>
      <c r="E81" s="176">
        <v>565</v>
      </c>
      <c r="F81" s="177"/>
      <c r="G81" s="178">
        <f t="shared" si="35"/>
        <v>0</v>
      </c>
      <c r="H81" s="177">
        <v>0</v>
      </c>
      <c r="I81" s="178">
        <f t="shared" si="36"/>
        <v>0</v>
      </c>
      <c r="J81" s="177">
        <v>40</v>
      </c>
      <c r="K81" s="178">
        <f t="shared" si="37"/>
        <v>22600</v>
      </c>
      <c r="L81" s="178">
        <v>21</v>
      </c>
      <c r="M81" s="178">
        <f t="shared" si="38"/>
        <v>0</v>
      </c>
      <c r="N81" s="176">
        <v>0</v>
      </c>
      <c r="O81" s="176">
        <f t="shared" si="39"/>
        <v>0</v>
      </c>
      <c r="P81" s="176">
        <v>0</v>
      </c>
      <c r="Q81" s="176">
        <f t="shared" si="40"/>
        <v>0</v>
      </c>
      <c r="R81" s="178"/>
      <c r="S81" s="178" t="s">
        <v>245</v>
      </c>
      <c r="T81" s="179" t="s">
        <v>246</v>
      </c>
      <c r="U81" s="157">
        <v>0</v>
      </c>
      <c r="V81" s="157">
        <f t="shared" si="41"/>
        <v>0</v>
      </c>
      <c r="W81" s="157"/>
      <c r="X81" s="157" t="s">
        <v>247</v>
      </c>
      <c r="Y81" s="157" t="s">
        <v>248</v>
      </c>
      <c r="Z81" s="147"/>
      <c r="AA81" s="147"/>
      <c r="AB81" s="147"/>
      <c r="AC81" s="147"/>
      <c r="AD81" s="147"/>
      <c r="AE81" s="147"/>
      <c r="AF81" s="147"/>
      <c r="AG81" s="147" t="s">
        <v>249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67</v>
      </c>
      <c r="B82" s="174" t="s">
        <v>385</v>
      </c>
      <c r="C82" s="182" t="s">
        <v>386</v>
      </c>
      <c r="D82" s="175" t="s">
        <v>337</v>
      </c>
      <c r="E82" s="176">
        <v>220</v>
      </c>
      <c r="F82" s="177"/>
      <c r="G82" s="178">
        <f t="shared" si="35"/>
        <v>0</v>
      </c>
      <c r="H82" s="177">
        <v>0</v>
      </c>
      <c r="I82" s="178">
        <f t="shared" si="36"/>
        <v>0</v>
      </c>
      <c r="J82" s="177">
        <v>40</v>
      </c>
      <c r="K82" s="178">
        <f t="shared" si="37"/>
        <v>8800</v>
      </c>
      <c r="L82" s="178">
        <v>21</v>
      </c>
      <c r="M82" s="178">
        <f t="shared" si="38"/>
        <v>0</v>
      </c>
      <c r="N82" s="176">
        <v>0</v>
      </c>
      <c r="O82" s="176">
        <f t="shared" si="39"/>
        <v>0</v>
      </c>
      <c r="P82" s="176">
        <v>0</v>
      </c>
      <c r="Q82" s="176">
        <f t="shared" si="40"/>
        <v>0</v>
      </c>
      <c r="R82" s="178"/>
      <c r="S82" s="178" t="s">
        <v>245</v>
      </c>
      <c r="T82" s="179" t="s">
        <v>246</v>
      </c>
      <c r="U82" s="157">
        <v>0</v>
      </c>
      <c r="V82" s="157">
        <f t="shared" si="41"/>
        <v>0</v>
      </c>
      <c r="W82" s="157"/>
      <c r="X82" s="157" t="s">
        <v>247</v>
      </c>
      <c r="Y82" s="157" t="s">
        <v>248</v>
      </c>
      <c r="Z82" s="147"/>
      <c r="AA82" s="147"/>
      <c r="AB82" s="147"/>
      <c r="AC82" s="147"/>
      <c r="AD82" s="147"/>
      <c r="AE82" s="147"/>
      <c r="AF82" s="147"/>
      <c r="AG82" s="147" t="s">
        <v>249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68</v>
      </c>
      <c r="B83" s="174" t="s">
        <v>387</v>
      </c>
      <c r="C83" s="182" t="s">
        <v>388</v>
      </c>
      <c r="D83" s="175" t="s">
        <v>337</v>
      </c>
      <c r="E83" s="176">
        <v>45</v>
      </c>
      <c r="F83" s="177"/>
      <c r="G83" s="178">
        <f t="shared" si="35"/>
        <v>0</v>
      </c>
      <c r="H83" s="177">
        <v>0</v>
      </c>
      <c r="I83" s="178">
        <f t="shared" si="36"/>
        <v>0</v>
      </c>
      <c r="J83" s="177">
        <v>70.099999999999994</v>
      </c>
      <c r="K83" s="178">
        <f t="shared" si="37"/>
        <v>3154.5</v>
      </c>
      <c r="L83" s="178">
        <v>21</v>
      </c>
      <c r="M83" s="178">
        <f t="shared" si="38"/>
        <v>0</v>
      </c>
      <c r="N83" s="176">
        <v>0</v>
      </c>
      <c r="O83" s="176">
        <f t="shared" si="39"/>
        <v>0</v>
      </c>
      <c r="P83" s="176">
        <v>0</v>
      </c>
      <c r="Q83" s="176">
        <f t="shared" si="40"/>
        <v>0</v>
      </c>
      <c r="R83" s="178"/>
      <c r="S83" s="178" t="s">
        <v>245</v>
      </c>
      <c r="T83" s="179" t="s">
        <v>246</v>
      </c>
      <c r="U83" s="157">
        <v>0</v>
      </c>
      <c r="V83" s="157">
        <f t="shared" si="41"/>
        <v>0</v>
      </c>
      <c r="W83" s="157"/>
      <c r="X83" s="157" t="s">
        <v>247</v>
      </c>
      <c r="Y83" s="157" t="s">
        <v>248</v>
      </c>
      <c r="Z83" s="147"/>
      <c r="AA83" s="147"/>
      <c r="AB83" s="147"/>
      <c r="AC83" s="147"/>
      <c r="AD83" s="147"/>
      <c r="AE83" s="147"/>
      <c r="AF83" s="147"/>
      <c r="AG83" s="147" t="s">
        <v>249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3">
        <v>69</v>
      </c>
      <c r="B84" s="174" t="s">
        <v>389</v>
      </c>
      <c r="C84" s="182" t="s">
        <v>390</v>
      </c>
      <c r="D84" s="175" t="s">
        <v>337</v>
      </c>
      <c r="E84" s="176">
        <v>115</v>
      </c>
      <c r="F84" s="177"/>
      <c r="G84" s="178">
        <f t="shared" si="35"/>
        <v>0</v>
      </c>
      <c r="H84" s="177">
        <v>0</v>
      </c>
      <c r="I84" s="178">
        <f t="shared" si="36"/>
        <v>0</v>
      </c>
      <c r="J84" s="177">
        <v>73</v>
      </c>
      <c r="K84" s="178">
        <f t="shared" si="37"/>
        <v>8395</v>
      </c>
      <c r="L84" s="178">
        <v>21</v>
      </c>
      <c r="M84" s="178">
        <f t="shared" si="38"/>
        <v>0</v>
      </c>
      <c r="N84" s="176">
        <v>0</v>
      </c>
      <c r="O84" s="176">
        <f t="shared" si="39"/>
        <v>0</v>
      </c>
      <c r="P84" s="176">
        <v>0</v>
      </c>
      <c r="Q84" s="176">
        <f t="shared" si="40"/>
        <v>0</v>
      </c>
      <c r="R84" s="178"/>
      <c r="S84" s="178" t="s">
        <v>245</v>
      </c>
      <c r="T84" s="179" t="s">
        <v>246</v>
      </c>
      <c r="U84" s="157">
        <v>0</v>
      </c>
      <c r="V84" s="157">
        <f t="shared" si="41"/>
        <v>0</v>
      </c>
      <c r="W84" s="157"/>
      <c r="X84" s="157" t="s">
        <v>247</v>
      </c>
      <c r="Y84" s="157" t="s">
        <v>248</v>
      </c>
      <c r="Z84" s="147"/>
      <c r="AA84" s="147"/>
      <c r="AB84" s="147"/>
      <c r="AC84" s="147"/>
      <c r="AD84" s="147"/>
      <c r="AE84" s="147"/>
      <c r="AF84" s="147"/>
      <c r="AG84" s="147" t="s">
        <v>249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3">
        <v>70</v>
      </c>
      <c r="B85" s="174" t="s">
        <v>391</v>
      </c>
      <c r="C85" s="182" t="s">
        <v>392</v>
      </c>
      <c r="D85" s="175" t="s">
        <v>337</v>
      </c>
      <c r="E85" s="176">
        <v>95</v>
      </c>
      <c r="F85" s="177"/>
      <c r="G85" s="178">
        <f t="shared" si="35"/>
        <v>0</v>
      </c>
      <c r="H85" s="177">
        <v>0</v>
      </c>
      <c r="I85" s="178">
        <f t="shared" si="36"/>
        <v>0</v>
      </c>
      <c r="J85" s="177">
        <v>73</v>
      </c>
      <c r="K85" s="178">
        <f t="shared" si="37"/>
        <v>6935</v>
      </c>
      <c r="L85" s="178">
        <v>21</v>
      </c>
      <c r="M85" s="178">
        <f t="shared" si="38"/>
        <v>0</v>
      </c>
      <c r="N85" s="176">
        <v>0</v>
      </c>
      <c r="O85" s="176">
        <f t="shared" si="39"/>
        <v>0</v>
      </c>
      <c r="P85" s="176">
        <v>0</v>
      </c>
      <c r="Q85" s="176">
        <f t="shared" si="40"/>
        <v>0</v>
      </c>
      <c r="R85" s="178"/>
      <c r="S85" s="178" t="s">
        <v>245</v>
      </c>
      <c r="T85" s="179" t="s">
        <v>246</v>
      </c>
      <c r="U85" s="157">
        <v>0</v>
      </c>
      <c r="V85" s="157">
        <f t="shared" si="41"/>
        <v>0</v>
      </c>
      <c r="W85" s="157"/>
      <c r="X85" s="157" t="s">
        <v>247</v>
      </c>
      <c r="Y85" s="157" t="s">
        <v>248</v>
      </c>
      <c r="Z85" s="147"/>
      <c r="AA85" s="147"/>
      <c r="AB85" s="147"/>
      <c r="AC85" s="147"/>
      <c r="AD85" s="147"/>
      <c r="AE85" s="147"/>
      <c r="AF85" s="147"/>
      <c r="AG85" s="147" t="s">
        <v>249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3">
        <v>71</v>
      </c>
      <c r="B86" s="174" t="s">
        <v>393</v>
      </c>
      <c r="C86" s="182" t="s">
        <v>394</v>
      </c>
      <c r="D86" s="175" t="s">
        <v>337</v>
      </c>
      <c r="E86" s="176">
        <v>85</v>
      </c>
      <c r="F86" s="177"/>
      <c r="G86" s="178">
        <f t="shared" si="35"/>
        <v>0</v>
      </c>
      <c r="H86" s="177">
        <v>0</v>
      </c>
      <c r="I86" s="178">
        <f t="shared" si="36"/>
        <v>0</v>
      </c>
      <c r="J86" s="177">
        <v>54.7</v>
      </c>
      <c r="K86" s="178">
        <f t="shared" si="37"/>
        <v>4649.5</v>
      </c>
      <c r="L86" s="178">
        <v>21</v>
      </c>
      <c r="M86" s="178">
        <f t="shared" si="38"/>
        <v>0</v>
      </c>
      <c r="N86" s="176">
        <v>0</v>
      </c>
      <c r="O86" s="176">
        <f t="shared" si="39"/>
        <v>0</v>
      </c>
      <c r="P86" s="176">
        <v>0</v>
      </c>
      <c r="Q86" s="176">
        <f t="shared" si="40"/>
        <v>0</v>
      </c>
      <c r="R86" s="178"/>
      <c r="S86" s="178" t="s">
        <v>245</v>
      </c>
      <c r="T86" s="179" t="s">
        <v>246</v>
      </c>
      <c r="U86" s="157">
        <v>0</v>
      </c>
      <c r="V86" s="157">
        <f t="shared" si="41"/>
        <v>0</v>
      </c>
      <c r="W86" s="157"/>
      <c r="X86" s="157" t="s">
        <v>247</v>
      </c>
      <c r="Y86" s="157" t="s">
        <v>248</v>
      </c>
      <c r="Z86" s="147"/>
      <c r="AA86" s="147"/>
      <c r="AB86" s="147"/>
      <c r="AC86" s="147"/>
      <c r="AD86" s="147"/>
      <c r="AE86" s="147"/>
      <c r="AF86" s="147"/>
      <c r="AG86" s="147" t="s">
        <v>249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3">
        <v>72</v>
      </c>
      <c r="B87" s="174" t="s">
        <v>395</v>
      </c>
      <c r="C87" s="182" t="s">
        <v>396</v>
      </c>
      <c r="D87" s="175" t="s">
        <v>337</v>
      </c>
      <c r="E87" s="176">
        <v>25</v>
      </c>
      <c r="F87" s="177"/>
      <c r="G87" s="178">
        <f t="shared" si="35"/>
        <v>0</v>
      </c>
      <c r="H87" s="177">
        <v>0</v>
      </c>
      <c r="I87" s="178">
        <f t="shared" si="36"/>
        <v>0</v>
      </c>
      <c r="J87" s="177">
        <v>31</v>
      </c>
      <c r="K87" s="178">
        <f t="shared" si="37"/>
        <v>775</v>
      </c>
      <c r="L87" s="178">
        <v>21</v>
      </c>
      <c r="M87" s="178">
        <f t="shared" si="38"/>
        <v>0</v>
      </c>
      <c r="N87" s="176">
        <v>0</v>
      </c>
      <c r="O87" s="176">
        <f t="shared" si="39"/>
        <v>0</v>
      </c>
      <c r="P87" s="176">
        <v>0</v>
      </c>
      <c r="Q87" s="176">
        <f t="shared" si="40"/>
        <v>0</v>
      </c>
      <c r="R87" s="178"/>
      <c r="S87" s="178" t="s">
        <v>245</v>
      </c>
      <c r="T87" s="179" t="s">
        <v>246</v>
      </c>
      <c r="U87" s="157">
        <v>0</v>
      </c>
      <c r="V87" s="157">
        <f t="shared" si="41"/>
        <v>0</v>
      </c>
      <c r="W87" s="157"/>
      <c r="X87" s="157" t="s">
        <v>247</v>
      </c>
      <c r="Y87" s="157" t="s">
        <v>248</v>
      </c>
      <c r="Z87" s="147"/>
      <c r="AA87" s="147"/>
      <c r="AB87" s="147"/>
      <c r="AC87" s="147"/>
      <c r="AD87" s="147"/>
      <c r="AE87" s="147"/>
      <c r="AF87" s="147"/>
      <c r="AG87" s="147" t="s">
        <v>249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3">
        <v>73</v>
      </c>
      <c r="B88" s="174" t="s">
        <v>397</v>
      </c>
      <c r="C88" s="182" t="s">
        <v>398</v>
      </c>
      <c r="D88" s="175" t="s">
        <v>337</v>
      </c>
      <c r="E88" s="176">
        <v>230</v>
      </c>
      <c r="F88" s="177"/>
      <c r="G88" s="178">
        <f t="shared" si="35"/>
        <v>0</v>
      </c>
      <c r="H88" s="177">
        <v>0</v>
      </c>
      <c r="I88" s="178">
        <f t="shared" si="36"/>
        <v>0</v>
      </c>
      <c r="J88" s="177">
        <v>78.400000000000006</v>
      </c>
      <c r="K88" s="178">
        <f t="shared" si="37"/>
        <v>18032</v>
      </c>
      <c r="L88" s="178">
        <v>21</v>
      </c>
      <c r="M88" s="178">
        <f t="shared" si="38"/>
        <v>0</v>
      </c>
      <c r="N88" s="176">
        <v>0</v>
      </c>
      <c r="O88" s="176">
        <f t="shared" si="39"/>
        <v>0</v>
      </c>
      <c r="P88" s="176">
        <v>0</v>
      </c>
      <c r="Q88" s="176">
        <f t="shared" si="40"/>
        <v>0</v>
      </c>
      <c r="R88" s="178"/>
      <c r="S88" s="178" t="s">
        <v>245</v>
      </c>
      <c r="T88" s="179" t="s">
        <v>246</v>
      </c>
      <c r="U88" s="157">
        <v>0</v>
      </c>
      <c r="V88" s="157">
        <f t="shared" si="41"/>
        <v>0</v>
      </c>
      <c r="W88" s="157"/>
      <c r="X88" s="157" t="s">
        <v>247</v>
      </c>
      <c r="Y88" s="157" t="s">
        <v>248</v>
      </c>
      <c r="Z88" s="147"/>
      <c r="AA88" s="147"/>
      <c r="AB88" s="147"/>
      <c r="AC88" s="147"/>
      <c r="AD88" s="147"/>
      <c r="AE88" s="147"/>
      <c r="AF88" s="147"/>
      <c r="AG88" s="147" t="s">
        <v>249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3">
        <v>74</v>
      </c>
      <c r="B89" s="174" t="s">
        <v>399</v>
      </c>
      <c r="C89" s="182" t="s">
        <v>400</v>
      </c>
      <c r="D89" s="175" t="s">
        <v>337</v>
      </c>
      <c r="E89" s="176">
        <v>60</v>
      </c>
      <c r="F89" s="177"/>
      <c r="G89" s="178">
        <f t="shared" si="35"/>
        <v>0</v>
      </c>
      <c r="H89" s="177">
        <v>0</v>
      </c>
      <c r="I89" s="178">
        <f t="shared" si="36"/>
        <v>0</v>
      </c>
      <c r="J89" s="177">
        <v>45</v>
      </c>
      <c r="K89" s="178">
        <f t="shared" si="37"/>
        <v>2700</v>
      </c>
      <c r="L89" s="178">
        <v>21</v>
      </c>
      <c r="M89" s="178">
        <f t="shared" si="38"/>
        <v>0</v>
      </c>
      <c r="N89" s="176">
        <v>0</v>
      </c>
      <c r="O89" s="176">
        <f t="shared" si="39"/>
        <v>0</v>
      </c>
      <c r="P89" s="176">
        <v>0</v>
      </c>
      <c r="Q89" s="176">
        <f t="shared" si="40"/>
        <v>0</v>
      </c>
      <c r="R89" s="178"/>
      <c r="S89" s="178" t="s">
        <v>245</v>
      </c>
      <c r="T89" s="179" t="s">
        <v>246</v>
      </c>
      <c r="U89" s="157">
        <v>0</v>
      </c>
      <c r="V89" s="157">
        <f t="shared" si="41"/>
        <v>0</v>
      </c>
      <c r="W89" s="157"/>
      <c r="X89" s="157" t="s">
        <v>247</v>
      </c>
      <c r="Y89" s="157" t="s">
        <v>248</v>
      </c>
      <c r="Z89" s="147"/>
      <c r="AA89" s="147"/>
      <c r="AB89" s="147"/>
      <c r="AC89" s="147"/>
      <c r="AD89" s="147"/>
      <c r="AE89" s="147"/>
      <c r="AF89" s="147"/>
      <c r="AG89" s="147" t="s">
        <v>249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75</v>
      </c>
      <c r="B90" s="174" t="s">
        <v>401</v>
      </c>
      <c r="C90" s="182" t="s">
        <v>402</v>
      </c>
      <c r="D90" s="175" t="s">
        <v>337</v>
      </c>
      <c r="E90" s="176">
        <v>540</v>
      </c>
      <c r="F90" s="177"/>
      <c r="G90" s="178">
        <f t="shared" si="35"/>
        <v>0</v>
      </c>
      <c r="H90" s="177">
        <v>75</v>
      </c>
      <c r="I90" s="178">
        <f t="shared" si="36"/>
        <v>40500</v>
      </c>
      <c r="J90" s="177">
        <v>0</v>
      </c>
      <c r="K90" s="178">
        <f t="shared" si="37"/>
        <v>0</v>
      </c>
      <c r="L90" s="178">
        <v>21</v>
      </c>
      <c r="M90" s="178">
        <f t="shared" si="38"/>
        <v>0</v>
      </c>
      <c r="N90" s="176">
        <v>0</v>
      </c>
      <c r="O90" s="176">
        <f t="shared" si="39"/>
        <v>0</v>
      </c>
      <c r="P90" s="176">
        <v>0</v>
      </c>
      <c r="Q90" s="176">
        <f t="shared" si="40"/>
        <v>0</v>
      </c>
      <c r="R90" s="178"/>
      <c r="S90" s="178" t="s">
        <v>245</v>
      </c>
      <c r="T90" s="179" t="s">
        <v>246</v>
      </c>
      <c r="U90" s="157">
        <v>0</v>
      </c>
      <c r="V90" s="157">
        <f t="shared" si="41"/>
        <v>0</v>
      </c>
      <c r="W90" s="157"/>
      <c r="X90" s="157" t="s">
        <v>264</v>
      </c>
      <c r="Y90" s="157" t="s">
        <v>248</v>
      </c>
      <c r="Z90" s="147"/>
      <c r="AA90" s="147"/>
      <c r="AB90" s="147"/>
      <c r="AC90" s="147"/>
      <c r="AD90" s="147"/>
      <c r="AE90" s="147"/>
      <c r="AF90" s="147"/>
      <c r="AG90" s="147" t="s">
        <v>265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3">
        <v>76</v>
      </c>
      <c r="B91" s="174" t="s">
        <v>403</v>
      </c>
      <c r="C91" s="182" t="s">
        <v>404</v>
      </c>
      <c r="D91" s="175" t="s">
        <v>337</v>
      </c>
      <c r="E91" s="176">
        <v>130</v>
      </c>
      <c r="F91" s="177"/>
      <c r="G91" s="178">
        <f t="shared" si="35"/>
        <v>0</v>
      </c>
      <c r="H91" s="177">
        <v>53</v>
      </c>
      <c r="I91" s="178">
        <f t="shared" si="36"/>
        <v>6890</v>
      </c>
      <c r="J91" s="177">
        <v>0</v>
      </c>
      <c r="K91" s="178">
        <f t="shared" si="37"/>
        <v>0</v>
      </c>
      <c r="L91" s="178">
        <v>21</v>
      </c>
      <c r="M91" s="178">
        <f t="shared" si="38"/>
        <v>0</v>
      </c>
      <c r="N91" s="176">
        <v>0</v>
      </c>
      <c r="O91" s="176">
        <f t="shared" si="39"/>
        <v>0</v>
      </c>
      <c r="P91" s="176">
        <v>0</v>
      </c>
      <c r="Q91" s="176">
        <f t="shared" si="40"/>
        <v>0</v>
      </c>
      <c r="R91" s="178"/>
      <c r="S91" s="178" t="s">
        <v>245</v>
      </c>
      <c r="T91" s="179" t="s">
        <v>246</v>
      </c>
      <c r="U91" s="157">
        <v>0</v>
      </c>
      <c r="V91" s="157">
        <f t="shared" si="41"/>
        <v>0</v>
      </c>
      <c r="W91" s="157"/>
      <c r="X91" s="157" t="s">
        <v>264</v>
      </c>
      <c r="Y91" s="157" t="s">
        <v>248</v>
      </c>
      <c r="Z91" s="147"/>
      <c r="AA91" s="147"/>
      <c r="AB91" s="147"/>
      <c r="AC91" s="147"/>
      <c r="AD91" s="147"/>
      <c r="AE91" s="147"/>
      <c r="AF91" s="147"/>
      <c r="AG91" s="147" t="s">
        <v>265</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5">
      <c r="A92" s="159" t="s">
        <v>240</v>
      </c>
      <c r="B92" s="160" t="s">
        <v>111</v>
      </c>
      <c r="C92" s="181" t="s">
        <v>112</v>
      </c>
      <c r="D92" s="161"/>
      <c r="E92" s="162"/>
      <c r="F92" s="163"/>
      <c r="G92" s="163">
        <f>SUMIF(AG93:AG102,"&lt;&gt;NOR",G93:G102)</f>
        <v>0</v>
      </c>
      <c r="H92" s="163"/>
      <c r="I92" s="163">
        <f>SUM(I93:I102)</f>
        <v>9840</v>
      </c>
      <c r="J92" s="163"/>
      <c r="K92" s="163">
        <f>SUM(K93:K102)</f>
        <v>125500</v>
      </c>
      <c r="L92" s="163"/>
      <c r="M92" s="163">
        <f>SUM(M93:M102)</f>
        <v>0</v>
      </c>
      <c r="N92" s="162"/>
      <c r="O92" s="162">
        <f>SUM(O93:O102)</f>
        <v>0</v>
      </c>
      <c r="P92" s="162"/>
      <c r="Q92" s="162">
        <f>SUM(Q93:Q102)</f>
        <v>0</v>
      </c>
      <c r="R92" s="163"/>
      <c r="S92" s="163"/>
      <c r="T92" s="164"/>
      <c r="U92" s="158"/>
      <c r="V92" s="158">
        <f>SUM(V93:V102)</f>
        <v>0</v>
      </c>
      <c r="W92" s="158"/>
      <c r="X92" s="158"/>
      <c r="Y92" s="158"/>
      <c r="AG92" t="s">
        <v>241</v>
      </c>
    </row>
    <row r="93" spans="1:60" outlineLevel="1" x14ac:dyDescent="0.25">
      <c r="A93" s="173">
        <v>77</v>
      </c>
      <c r="B93" s="174" t="s">
        <v>405</v>
      </c>
      <c r="C93" s="182" t="s">
        <v>406</v>
      </c>
      <c r="D93" s="175" t="s">
        <v>244</v>
      </c>
      <c r="E93" s="176">
        <v>15</v>
      </c>
      <c r="F93" s="177"/>
      <c r="G93" s="178">
        <f t="shared" ref="G93:G102" si="42">ROUND(E93*F93,2)</f>
        <v>0</v>
      </c>
      <c r="H93" s="177">
        <v>0</v>
      </c>
      <c r="I93" s="178">
        <f t="shared" ref="I93:I102" si="43">ROUND(E93*H93,2)</f>
        <v>0</v>
      </c>
      <c r="J93" s="177">
        <v>87</v>
      </c>
      <c r="K93" s="178">
        <f t="shared" ref="K93:K102" si="44">ROUND(E93*J93,2)</f>
        <v>1305</v>
      </c>
      <c r="L93" s="178">
        <v>21</v>
      </c>
      <c r="M93" s="178">
        <f t="shared" ref="M93:M102" si="45">G93*(1+L93/100)</f>
        <v>0</v>
      </c>
      <c r="N93" s="176">
        <v>0</v>
      </c>
      <c r="O93" s="176">
        <f t="shared" ref="O93:O102" si="46">ROUND(E93*N93,2)</f>
        <v>0</v>
      </c>
      <c r="P93" s="176">
        <v>0</v>
      </c>
      <c r="Q93" s="176">
        <f t="shared" ref="Q93:Q102" si="47">ROUND(E93*P93,2)</f>
        <v>0</v>
      </c>
      <c r="R93" s="178"/>
      <c r="S93" s="178" t="s">
        <v>245</v>
      </c>
      <c r="T93" s="179" t="s">
        <v>246</v>
      </c>
      <c r="U93" s="157">
        <v>0</v>
      </c>
      <c r="V93" s="157">
        <f t="shared" ref="V93:V102" si="48">ROUND(E93*U93,2)</f>
        <v>0</v>
      </c>
      <c r="W93" s="157"/>
      <c r="X93" s="157" t="s">
        <v>247</v>
      </c>
      <c r="Y93" s="157" t="s">
        <v>248</v>
      </c>
      <c r="Z93" s="147"/>
      <c r="AA93" s="147"/>
      <c r="AB93" s="147"/>
      <c r="AC93" s="147"/>
      <c r="AD93" s="147"/>
      <c r="AE93" s="147"/>
      <c r="AF93" s="147"/>
      <c r="AG93" s="147" t="s">
        <v>249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3">
        <v>78</v>
      </c>
      <c r="B94" s="174" t="s">
        <v>407</v>
      </c>
      <c r="C94" s="182" t="s">
        <v>408</v>
      </c>
      <c r="D94" s="175" t="s">
        <v>244</v>
      </c>
      <c r="E94" s="176">
        <v>98</v>
      </c>
      <c r="F94" s="177"/>
      <c r="G94" s="178">
        <f t="shared" si="42"/>
        <v>0</v>
      </c>
      <c r="H94" s="177">
        <v>0</v>
      </c>
      <c r="I94" s="178">
        <f t="shared" si="43"/>
        <v>0</v>
      </c>
      <c r="J94" s="177">
        <v>57</v>
      </c>
      <c r="K94" s="178">
        <f t="shared" si="44"/>
        <v>5586</v>
      </c>
      <c r="L94" s="178">
        <v>21</v>
      </c>
      <c r="M94" s="178">
        <f t="shared" si="45"/>
        <v>0</v>
      </c>
      <c r="N94" s="176">
        <v>0</v>
      </c>
      <c r="O94" s="176">
        <f t="shared" si="46"/>
        <v>0</v>
      </c>
      <c r="P94" s="176">
        <v>0</v>
      </c>
      <c r="Q94" s="176">
        <f t="shared" si="47"/>
        <v>0</v>
      </c>
      <c r="R94" s="178"/>
      <c r="S94" s="178" t="s">
        <v>245</v>
      </c>
      <c r="T94" s="179" t="s">
        <v>246</v>
      </c>
      <c r="U94" s="157">
        <v>0</v>
      </c>
      <c r="V94" s="157">
        <f t="shared" si="48"/>
        <v>0</v>
      </c>
      <c r="W94" s="157"/>
      <c r="X94" s="157" t="s">
        <v>247</v>
      </c>
      <c r="Y94" s="157" t="s">
        <v>248</v>
      </c>
      <c r="Z94" s="147"/>
      <c r="AA94" s="147"/>
      <c r="AB94" s="147"/>
      <c r="AC94" s="147"/>
      <c r="AD94" s="147"/>
      <c r="AE94" s="147"/>
      <c r="AF94" s="147"/>
      <c r="AG94" s="147" t="s">
        <v>249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3">
        <v>79</v>
      </c>
      <c r="B95" s="174" t="s">
        <v>409</v>
      </c>
      <c r="C95" s="182" t="s">
        <v>410</v>
      </c>
      <c r="D95" s="175" t="s">
        <v>244</v>
      </c>
      <c r="E95" s="176">
        <v>30</v>
      </c>
      <c r="F95" s="177"/>
      <c r="G95" s="178">
        <f t="shared" si="42"/>
        <v>0</v>
      </c>
      <c r="H95" s="177">
        <v>0</v>
      </c>
      <c r="I95" s="178">
        <f t="shared" si="43"/>
        <v>0</v>
      </c>
      <c r="J95" s="177">
        <v>78</v>
      </c>
      <c r="K95" s="178">
        <f t="shared" si="44"/>
        <v>2340</v>
      </c>
      <c r="L95" s="178">
        <v>21</v>
      </c>
      <c r="M95" s="178">
        <f t="shared" si="45"/>
        <v>0</v>
      </c>
      <c r="N95" s="176">
        <v>0</v>
      </c>
      <c r="O95" s="176">
        <f t="shared" si="46"/>
        <v>0</v>
      </c>
      <c r="P95" s="176">
        <v>0</v>
      </c>
      <c r="Q95" s="176">
        <f t="shared" si="47"/>
        <v>0</v>
      </c>
      <c r="R95" s="178"/>
      <c r="S95" s="178" t="s">
        <v>245</v>
      </c>
      <c r="T95" s="179" t="s">
        <v>246</v>
      </c>
      <c r="U95" s="157">
        <v>0</v>
      </c>
      <c r="V95" s="157">
        <f t="shared" si="48"/>
        <v>0</v>
      </c>
      <c r="W95" s="157"/>
      <c r="X95" s="157" t="s">
        <v>247</v>
      </c>
      <c r="Y95" s="157" t="s">
        <v>248</v>
      </c>
      <c r="Z95" s="147"/>
      <c r="AA95" s="147"/>
      <c r="AB95" s="147"/>
      <c r="AC95" s="147"/>
      <c r="AD95" s="147"/>
      <c r="AE95" s="147"/>
      <c r="AF95" s="147"/>
      <c r="AG95" s="147" t="s">
        <v>249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3">
        <v>80</v>
      </c>
      <c r="B96" s="174" t="s">
        <v>411</v>
      </c>
      <c r="C96" s="182" t="s">
        <v>412</v>
      </c>
      <c r="D96" s="175" t="s">
        <v>244</v>
      </c>
      <c r="E96" s="176">
        <v>20</v>
      </c>
      <c r="F96" s="177"/>
      <c r="G96" s="178">
        <f t="shared" si="42"/>
        <v>0</v>
      </c>
      <c r="H96" s="177">
        <v>0</v>
      </c>
      <c r="I96" s="178">
        <f t="shared" si="43"/>
        <v>0</v>
      </c>
      <c r="J96" s="177">
        <v>105</v>
      </c>
      <c r="K96" s="178">
        <f t="shared" si="44"/>
        <v>2100</v>
      </c>
      <c r="L96" s="178">
        <v>21</v>
      </c>
      <c r="M96" s="178">
        <f t="shared" si="45"/>
        <v>0</v>
      </c>
      <c r="N96" s="176">
        <v>0</v>
      </c>
      <c r="O96" s="176">
        <f t="shared" si="46"/>
        <v>0</v>
      </c>
      <c r="P96" s="176">
        <v>0</v>
      </c>
      <c r="Q96" s="176">
        <f t="shared" si="47"/>
        <v>0</v>
      </c>
      <c r="R96" s="178"/>
      <c r="S96" s="178" t="s">
        <v>245</v>
      </c>
      <c r="T96" s="179" t="s">
        <v>246</v>
      </c>
      <c r="U96" s="157">
        <v>0</v>
      </c>
      <c r="V96" s="157">
        <f t="shared" si="48"/>
        <v>0</v>
      </c>
      <c r="W96" s="157"/>
      <c r="X96" s="157" t="s">
        <v>247</v>
      </c>
      <c r="Y96" s="157" t="s">
        <v>248</v>
      </c>
      <c r="Z96" s="147"/>
      <c r="AA96" s="147"/>
      <c r="AB96" s="147"/>
      <c r="AC96" s="147"/>
      <c r="AD96" s="147"/>
      <c r="AE96" s="147"/>
      <c r="AF96" s="147"/>
      <c r="AG96" s="147" t="s">
        <v>249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3">
        <v>81</v>
      </c>
      <c r="B97" s="174" t="s">
        <v>413</v>
      </c>
      <c r="C97" s="182" t="s">
        <v>414</v>
      </c>
      <c r="D97" s="175" t="s">
        <v>244</v>
      </c>
      <c r="E97" s="176">
        <v>174</v>
      </c>
      <c r="F97" s="177"/>
      <c r="G97" s="178">
        <f t="shared" si="42"/>
        <v>0</v>
      </c>
      <c r="H97" s="177">
        <v>0</v>
      </c>
      <c r="I97" s="178">
        <f t="shared" si="43"/>
        <v>0</v>
      </c>
      <c r="J97" s="177">
        <v>72</v>
      </c>
      <c r="K97" s="178">
        <f t="shared" si="44"/>
        <v>12528</v>
      </c>
      <c r="L97" s="178">
        <v>21</v>
      </c>
      <c r="M97" s="178">
        <f t="shared" si="45"/>
        <v>0</v>
      </c>
      <c r="N97" s="176">
        <v>0</v>
      </c>
      <c r="O97" s="176">
        <f t="shared" si="46"/>
        <v>0</v>
      </c>
      <c r="P97" s="176">
        <v>0</v>
      </c>
      <c r="Q97" s="176">
        <f t="shared" si="47"/>
        <v>0</v>
      </c>
      <c r="R97" s="178"/>
      <c r="S97" s="178" t="s">
        <v>245</v>
      </c>
      <c r="T97" s="179" t="s">
        <v>246</v>
      </c>
      <c r="U97" s="157">
        <v>0</v>
      </c>
      <c r="V97" s="157">
        <f t="shared" si="48"/>
        <v>0</v>
      </c>
      <c r="W97" s="157"/>
      <c r="X97" s="157" t="s">
        <v>247</v>
      </c>
      <c r="Y97" s="157" t="s">
        <v>248</v>
      </c>
      <c r="Z97" s="147"/>
      <c r="AA97" s="147"/>
      <c r="AB97" s="147"/>
      <c r="AC97" s="147"/>
      <c r="AD97" s="147"/>
      <c r="AE97" s="147"/>
      <c r="AF97" s="147"/>
      <c r="AG97" s="147" t="s">
        <v>249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3">
        <v>82</v>
      </c>
      <c r="B98" s="174" t="s">
        <v>415</v>
      </c>
      <c r="C98" s="182" t="s">
        <v>416</v>
      </c>
      <c r="D98" s="175" t="s">
        <v>244</v>
      </c>
      <c r="E98" s="176">
        <v>206</v>
      </c>
      <c r="F98" s="177"/>
      <c r="G98" s="178">
        <f t="shared" si="42"/>
        <v>0</v>
      </c>
      <c r="H98" s="177">
        <v>0</v>
      </c>
      <c r="I98" s="178">
        <f t="shared" si="43"/>
        <v>0</v>
      </c>
      <c r="J98" s="177">
        <v>73</v>
      </c>
      <c r="K98" s="178">
        <f t="shared" si="44"/>
        <v>15038</v>
      </c>
      <c r="L98" s="178">
        <v>21</v>
      </c>
      <c r="M98" s="178">
        <f t="shared" si="45"/>
        <v>0</v>
      </c>
      <c r="N98" s="176">
        <v>0</v>
      </c>
      <c r="O98" s="176">
        <f t="shared" si="46"/>
        <v>0</v>
      </c>
      <c r="P98" s="176">
        <v>0</v>
      </c>
      <c r="Q98" s="176">
        <f t="shared" si="47"/>
        <v>0</v>
      </c>
      <c r="R98" s="178"/>
      <c r="S98" s="178" t="s">
        <v>245</v>
      </c>
      <c r="T98" s="179" t="s">
        <v>246</v>
      </c>
      <c r="U98" s="157">
        <v>0</v>
      </c>
      <c r="V98" s="157">
        <f t="shared" si="48"/>
        <v>0</v>
      </c>
      <c r="W98" s="157"/>
      <c r="X98" s="157" t="s">
        <v>247</v>
      </c>
      <c r="Y98" s="157" t="s">
        <v>248</v>
      </c>
      <c r="Z98" s="147"/>
      <c r="AA98" s="147"/>
      <c r="AB98" s="147"/>
      <c r="AC98" s="147"/>
      <c r="AD98" s="147"/>
      <c r="AE98" s="147"/>
      <c r="AF98" s="147"/>
      <c r="AG98" s="147" t="s">
        <v>249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3">
        <v>83</v>
      </c>
      <c r="B99" s="174" t="s">
        <v>417</v>
      </c>
      <c r="C99" s="182" t="s">
        <v>418</v>
      </c>
      <c r="D99" s="175" t="s">
        <v>244</v>
      </c>
      <c r="E99" s="176">
        <v>3</v>
      </c>
      <c r="F99" s="177"/>
      <c r="G99" s="178">
        <f t="shared" si="42"/>
        <v>0</v>
      </c>
      <c r="H99" s="177">
        <v>0</v>
      </c>
      <c r="I99" s="178">
        <f t="shared" si="43"/>
        <v>0</v>
      </c>
      <c r="J99" s="177">
        <v>381</v>
      </c>
      <c r="K99" s="178">
        <f t="shared" si="44"/>
        <v>1143</v>
      </c>
      <c r="L99" s="178">
        <v>21</v>
      </c>
      <c r="M99" s="178">
        <f t="shared" si="45"/>
        <v>0</v>
      </c>
      <c r="N99" s="176">
        <v>0</v>
      </c>
      <c r="O99" s="176">
        <f t="shared" si="46"/>
        <v>0</v>
      </c>
      <c r="P99" s="176">
        <v>0</v>
      </c>
      <c r="Q99" s="176">
        <f t="shared" si="47"/>
        <v>0</v>
      </c>
      <c r="R99" s="178"/>
      <c r="S99" s="178" t="s">
        <v>245</v>
      </c>
      <c r="T99" s="179" t="s">
        <v>246</v>
      </c>
      <c r="U99" s="157">
        <v>0</v>
      </c>
      <c r="V99" s="157">
        <f t="shared" si="48"/>
        <v>0</v>
      </c>
      <c r="W99" s="157"/>
      <c r="X99" s="157" t="s">
        <v>247</v>
      </c>
      <c r="Y99" s="157" t="s">
        <v>248</v>
      </c>
      <c r="Z99" s="147"/>
      <c r="AA99" s="147"/>
      <c r="AB99" s="147"/>
      <c r="AC99" s="147"/>
      <c r="AD99" s="147"/>
      <c r="AE99" s="147"/>
      <c r="AF99" s="147"/>
      <c r="AG99" s="147" t="s">
        <v>249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3">
        <v>84</v>
      </c>
      <c r="B100" s="174" t="s">
        <v>419</v>
      </c>
      <c r="C100" s="182" t="s">
        <v>420</v>
      </c>
      <c r="D100" s="175"/>
      <c r="E100" s="176">
        <v>3</v>
      </c>
      <c r="F100" s="177"/>
      <c r="G100" s="178">
        <f t="shared" si="42"/>
        <v>0</v>
      </c>
      <c r="H100" s="177">
        <v>0</v>
      </c>
      <c r="I100" s="178">
        <f t="shared" si="43"/>
        <v>0</v>
      </c>
      <c r="J100" s="177">
        <v>3260</v>
      </c>
      <c r="K100" s="178">
        <f t="shared" si="44"/>
        <v>9780</v>
      </c>
      <c r="L100" s="178">
        <v>21</v>
      </c>
      <c r="M100" s="178">
        <f t="shared" si="45"/>
        <v>0</v>
      </c>
      <c r="N100" s="176">
        <v>0</v>
      </c>
      <c r="O100" s="176">
        <f t="shared" si="46"/>
        <v>0</v>
      </c>
      <c r="P100" s="176">
        <v>0</v>
      </c>
      <c r="Q100" s="176">
        <f t="shared" si="47"/>
        <v>0</v>
      </c>
      <c r="R100" s="178"/>
      <c r="S100" s="178" t="s">
        <v>245</v>
      </c>
      <c r="T100" s="179" t="s">
        <v>246</v>
      </c>
      <c r="U100" s="157">
        <v>0</v>
      </c>
      <c r="V100" s="157">
        <f t="shared" si="48"/>
        <v>0</v>
      </c>
      <c r="W100" s="157"/>
      <c r="X100" s="157" t="s">
        <v>247</v>
      </c>
      <c r="Y100" s="157" t="s">
        <v>248</v>
      </c>
      <c r="Z100" s="147"/>
      <c r="AA100" s="147"/>
      <c r="AB100" s="147"/>
      <c r="AC100" s="147"/>
      <c r="AD100" s="147"/>
      <c r="AE100" s="147"/>
      <c r="AF100" s="147"/>
      <c r="AG100" s="147" t="s">
        <v>249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3">
        <v>85</v>
      </c>
      <c r="B101" s="174" t="s">
        <v>421</v>
      </c>
      <c r="C101" s="182" t="s">
        <v>422</v>
      </c>
      <c r="D101" s="175" t="s">
        <v>337</v>
      </c>
      <c r="E101" s="176">
        <v>400</v>
      </c>
      <c r="F101" s="177"/>
      <c r="G101" s="178">
        <f t="shared" si="42"/>
        <v>0</v>
      </c>
      <c r="H101" s="177">
        <v>0</v>
      </c>
      <c r="I101" s="178">
        <f t="shared" si="43"/>
        <v>0</v>
      </c>
      <c r="J101" s="177">
        <v>189.2</v>
      </c>
      <c r="K101" s="178">
        <f t="shared" si="44"/>
        <v>75680</v>
      </c>
      <c r="L101" s="178">
        <v>21</v>
      </c>
      <c r="M101" s="178">
        <f t="shared" si="45"/>
        <v>0</v>
      </c>
      <c r="N101" s="176">
        <v>0</v>
      </c>
      <c r="O101" s="176">
        <f t="shared" si="46"/>
        <v>0</v>
      </c>
      <c r="P101" s="176">
        <v>0</v>
      </c>
      <c r="Q101" s="176">
        <f t="shared" si="47"/>
        <v>0</v>
      </c>
      <c r="R101" s="178"/>
      <c r="S101" s="178" t="s">
        <v>245</v>
      </c>
      <c r="T101" s="179" t="s">
        <v>246</v>
      </c>
      <c r="U101" s="157">
        <v>0</v>
      </c>
      <c r="V101" s="157">
        <f t="shared" si="48"/>
        <v>0</v>
      </c>
      <c r="W101" s="157"/>
      <c r="X101" s="157" t="s">
        <v>247</v>
      </c>
      <c r="Y101" s="157" t="s">
        <v>248</v>
      </c>
      <c r="Z101" s="147"/>
      <c r="AA101" s="147"/>
      <c r="AB101" s="147"/>
      <c r="AC101" s="147"/>
      <c r="AD101" s="147"/>
      <c r="AE101" s="147"/>
      <c r="AF101" s="147"/>
      <c r="AG101" s="147" t="s">
        <v>249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31.1" outlineLevel="1" x14ac:dyDescent="0.25">
      <c r="A102" s="173">
        <v>86</v>
      </c>
      <c r="B102" s="174" t="s">
        <v>423</v>
      </c>
      <c r="C102" s="182" t="s">
        <v>424</v>
      </c>
      <c r="D102" s="175" t="s">
        <v>244</v>
      </c>
      <c r="E102" s="176">
        <v>3</v>
      </c>
      <c r="F102" s="177"/>
      <c r="G102" s="178">
        <f t="shared" si="42"/>
        <v>0</v>
      </c>
      <c r="H102" s="177">
        <v>3280</v>
      </c>
      <c r="I102" s="178">
        <f t="shared" si="43"/>
        <v>9840</v>
      </c>
      <c r="J102" s="177">
        <v>0</v>
      </c>
      <c r="K102" s="178">
        <f t="shared" si="44"/>
        <v>0</v>
      </c>
      <c r="L102" s="178">
        <v>21</v>
      </c>
      <c r="M102" s="178">
        <f t="shared" si="45"/>
        <v>0</v>
      </c>
      <c r="N102" s="176">
        <v>0</v>
      </c>
      <c r="O102" s="176">
        <f t="shared" si="46"/>
        <v>0</v>
      </c>
      <c r="P102" s="176">
        <v>0</v>
      </c>
      <c r="Q102" s="176">
        <f t="shared" si="47"/>
        <v>0</v>
      </c>
      <c r="R102" s="178"/>
      <c r="S102" s="178" t="s">
        <v>245</v>
      </c>
      <c r="T102" s="179" t="s">
        <v>246</v>
      </c>
      <c r="U102" s="157">
        <v>0</v>
      </c>
      <c r="V102" s="157">
        <f t="shared" si="48"/>
        <v>0</v>
      </c>
      <c r="W102" s="157"/>
      <c r="X102" s="157" t="s">
        <v>264</v>
      </c>
      <c r="Y102" s="157" t="s">
        <v>248</v>
      </c>
      <c r="Z102" s="147"/>
      <c r="AA102" s="147"/>
      <c r="AB102" s="147"/>
      <c r="AC102" s="147"/>
      <c r="AD102" s="147"/>
      <c r="AE102" s="147"/>
      <c r="AF102" s="147"/>
      <c r="AG102" s="147" t="s">
        <v>265</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5.35" x14ac:dyDescent="0.25">
      <c r="A103" s="159" t="s">
        <v>240</v>
      </c>
      <c r="B103" s="160" t="s">
        <v>114</v>
      </c>
      <c r="C103" s="181" t="s">
        <v>115</v>
      </c>
      <c r="D103" s="161"/>
      <c r="E103" s="162"/>
      <c r="F103" s="163"/>
      <c r="G103" s="163">
        <f>SUMIF(AG104:AG106,"&lt;&gt;NOR",G104:G106)</f>
        <v>0</v>
      </c>
      <c r="H103" s="163"/>
      <c r="I103" s="163">
        <f>SUM(I104:I106)</f>
        <v>0</v>
      </c>
      <c r="J103" s="163"/>
      <c r="K103" s="163">
        <f>SUM(K104:K106)</f>
        <v>5145</v>
      </c>
      <c r="L103" s="163"/>
      <c r="M103" s="163">
        <f>SUM(M104:M106)</f>
        <v>0</v>
      </c>
      <c r="N103" s="162"/>
      <c r="O103" s="162">
        <f>SUM(O104:O106)</f>
        <v>0</v>
      </c>
      <c r="P103" s="162"/>
      <c r="Q103" s="162">
        <f>SUM(Q104:Q106)</f>
        <v>0</v>
      </c>
      <c r="R103" s="163"/>
      <c r="S103" s="163"/>
      <c r="T103" s="164"/>
      <c r="U103" s="158"/>
      <c r="V103" s="158">
        <f>SUM(V104:V106)</f>
        <v>0</v>
      </c>
      <c r="W103" s="158"/>
      <c r="X103" s="158"/>
      <c r="Y103" s="158"/>
      <c r="AG103" t="s">
        <v>241</v>
      </c>
    </row>
    <row r="104" spans="1:60" outlineLevel="1" x14ac:dyDescent="0.25">
      <c r="A104" s="173">
        <v>87</v>
      </c>
      <c r="B104" s="174" t="s">
        <v>425</v>
      </c>
      <c r="C104" s="182" t="s">
        <v>426</v>
      </c>
      <c r="D104" s="175" t="s">
        <v>337</v>
      </c>
      <c r="E104" s="176">
        <v>1</v>
      </c>
      <c r="F104" s="177"/>
      <c r="G104" s="178">
        <f>ROUND(E104*F104,2)</f>
        <v>0</v>
      </c>
      <c r="H104" s="177">
        <v>0</v>
      </c>
      <c r="I104" s="178">
        <f>ROUND(E104*H104,2)</f>
        <v>0</v>
      </c>
      <c r="J104" s="177">
        <v>3820</v>
      </c>
      <c r="K104" s="178">
        <f>ROUND(E104*J104,2)</f>
        <v>3820</v>
      </c>
      <c r="L104" s="178">
        <v>21</v>
      </c>
      <c r="M104" s="178">
        <f>G104*(1+L104/100)</f>
        <v>0</v>
      </c>
      <c r="N104" s="176">
        <v>0</v>
      </c>
      <c r="O104" s="176">
        <f>ROUND(E104*N104,2)</f>
        <v>0</v>
      </c>
      <c r="P104" s="176">
        <v>0</v>
      </c>
      <c r="Q104" s="176">
        <f>ROUND(E104*P104,2)</f>
        <v>0</v>
      </c>
      <c r="R104" s="178"/>
      <c r="S104" s="178" t="s">
        <v>245</v>
      </c>
      <c r="T104" s="179" t="s">
        <v>246</v>
      </c>
      <c r="U104" s="157">
        <v>0</v>
      </c>
      <c r="V104" s="157">
        <f>ROUND(E104*U104,2)</f>
        <v>0</v>
      </c>
      <c r="W104" s="157"/>
      <c r="X104" s="157" t="s">
        <v>247</v>
      </c>
      <c r="Y104" s="157" t="s">
        <v>248</v>
      </c>
      <c r="Z104" s="147"/>
      <c r="AA104" s="147"/>
      <c r="AB104" s="147"/>
      <c r="AC104" s="147"/>
      <c r="AD104" s="147"/>
      <c r="AE104" s="147"/>
      <c r="AF104" s="147"/>
      <c r="AG104" s="147" t="s">
        <v>249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73">
        <v>88</v>
      </c>
      <c r="B105" s="174" t="s">
        <v>427</v>
      </c>
      <c r="C105" s="182" t="s">
        <v>428</v>
      </c>
      <c r="D105" s="175" t="s">
        <v>244</v>
      </c>
      <c r="E105" s="176">
        <v>1</v>
      </c>
      <c r="F105" s="177"/>
      <c r="G105" s="178">
        <f>ROUND(E105*F105,2)</f>
        <v>0</v>
      </c>
      <c r="H105" s="177">
        <v>0</v>
      </c>
      <c r="I105" s="178">
        <f>ROUND(E105*H105,2)</f>
        <v>0</v>
      </c>
      <c r="J105" s="177">
        <v>565</v>
      </c>
      <c r="K105" s="178">
        <f>ROUND(E105*J105,2)</f>
        <v>565</v>
      </c>
      <c r="L105" s="178">
        <v>21</v>
      </c>
      <c r="M105" s="178">
        <f>G105*(1+L105/100)</f>
        <v>0</v>
      </c>
      <c r="N105" s="176">
        <v>0</v>
      </c>
      <c r="O105" s="176">
        <f>ROUND(E105*N105,2)</f>
        <v>0</v>
      </c>
      <c r="P105" s="176">
        <v>0</v>
      </c>
      <c r="Q105" s="176">
        <f>ROUND(E105*P105,2)</f>
        <v>0</v>
      </c>
      <c r="R105" s="178"/>
      <c r="S105" s="178" t="s">
        <v>245</v>
      </c>
      <c r="T105" s="179" t="s">
        <v>246</v>
      </c>
      <c r="U105" s="157">
        <v>0</v>
      </c>
      <c r="V105" s="157">
        <f>ROUND(E105*U105,2)</f>
        <v>0</v>
      </c>
      <c r="W105" s="157"/>
      <c r="X105" s="157" t="s">
        <v>247</v>
      </c>
      <c r="Y105" s="157" t="s">
        <v>248</v>
      </c>
      <c r="Z105" s="147"/>
      <c r="AA105" s="147"/>
      <c r="AB105" s="147"/>
      <c r="AC105" s="147"/>
      <c r="AD105" s="147"/>
      <c r="AE105" s="147"/>
      <c r="AF105" s="147"/>
      <c r="AG105" s="147" t="s">
        <v>249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73">
        <v>89</v>
      </c>
      <c r="B106" s="174" t="s">
        <v>429</v>
      </c>
      <c r="C106" s="182" t="s">
        <v>430</v>
      </c>
      <c r="D106" s="175" t="s">
        <v>244</v>
      </c>
      <c r="E106" s="176">
        <v>2</v>
      </c>
      <c r="F106" s="177"/>
      <c r="G106" s="178">
        <f>ROUND(E106*F106,2)</f>
        <v>0</v>
      </c>
      <c r="H106" s="177">
        <v>0</v>
      </c>
      <c r="I106" s="178">
        <f>ROUND(E106*H106,2)</f>
        <v>0</v>
      </c>
      <c r="J106" s="177">
        <v>380</v>
      </c>
      <c r="K106" s="178">
        <f>ROUND(E106*J106,2)</f>
        <v>760</v>
      </c>
      <c r="L106" s="178">
        <v>21</v>
      </c>
      <c r="M106" s="178">
        <f>G106*(1+L106/100)</f>
        <v>0</v>
      </c>
      <c r="N106" s="176">
        <v>0</v>
      </c>
      <c r="O106" s="176">
        <f>ROUND(E106*N106,2)</f>
        <v>0</v>
      </c>
      <c r="P106" s="176">
        <v>0</v>
      </c>
      <c r="Q106" s="176">
        <f>ROUND(E106*P106,2)</f>
        <v>0</v>
      </c>
      <c r="R106" s="178"/>
      <c r="S106" s="178" t="s">
        <v>245</v>
      </c>
      <c r="T106" s="179" t="s">
        <v>246</v>
      </c>
      <c r="U106" s="157">
        <v>0</v>
      </c>
      <c r="V106" s="157">
        <f>ROUND(E106*U106,2)</f>
        <v>0</v>
      </c>
      <c r="W106" s="157"/>
      <c r="X106" s="157" t="s">
        <v>247</v>
      </c>
      <c r="Y106" s="157" t="s">
        <v>248</v>
      </c>
      <c r="Z106" s="147"/>
      <c r="AA106" s="147"/>
      <c r="AB106" s="147"/>
      <c r="AC106" s="147"/>
      <c r="AD106" s="147"/>
      <c r="AE106" s="147"/>
      <c r="AF106" s="147"/>
      <c r="AG106" s="147" t="s">
        <v>249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5">
      <c r="A107" s="159" t="s">
        <v>240</v>
      </c>
      <c r="B107" s="160" t="s">
        <v>117</v>
      </c>
      <c r="C107" s="181" t="s">
        <v>118</v>
      </c>
      <c r="D107" s="161"/>
      <c r="E107" s="162"/>
      <c r="F107" s="163"/>
      <c r="G107" s="163">
        <f>SUMIF(AG108:AG113,"&lt;&gt;NOR",G108:G113)</f>
        <v>0</v>
      </c>
      <c r="H107" s="163"/>
      <c r="I107" s="163">
        <f>SUM(I108:I113)</f>
        <v>0</v>
      </c>
      <c r="J107" s="163"/>
      <c r="K107" s="163">
        <f>SUM(K108:K113)</f>
        <v>124500</v>
      </c>
      <c r="L107" s="163"/>
      <c r="M107" s="163">
        <f>SUM(M108:M113)</f>
        <v>0</v>
      </c>
      <c r="N107" s="162"/>
      <c r="O107" s="162">
        <f>SUM(O108:O113)</f>
        <v>0</v>
      </c>
      <c r="P107" s="162"/>
      <c r="Q107" s="162">
        <f>SUM(Q108:Q113)</f>
        <v>0</v>
      </c>
      <c r="R107" s="163"/>
      <c r="S107" s="163"/>
      <c r="T107" s="164"/>
      <c r="U107" s="158"/>
      <c r="V107" s="158">
        <f>SUM(V108:V113)</f>
        <v>0</v>
      </c>
      <c r="W107" s="158"/>
      <c r="X107" s="158"/>
      <c r="Y107" s="158"/>
      <c r="AG107" t="s">
        <v>241</v>
      </c>
    </row>
    <row r="108" spans="1:60" outlineLevel="1" x14ac:dyDescent="0.25">
      <c r="A108" s="173">
        <v>90</v>
      </c>
      <c r="B108" s="174" t="s">
        <v>431</v>
      </c>
      <c r="C108" s="182" t="s">
        <v>432</v>
      </c>
      <c r="D108" s="175" t="s">
        <v>244</v>
      </c>
      <c r="E108" s="176">
        <v>1</v>
      </c>
      <c r="F108" s="177"/>
      <c r="G108" s="178">
        <f>ROUND(E108*F108,2)</f>
        <v>0</v>
      </c>
      <c r="H108" s="177">
        <v>0</v>
      </c>
      <c r="I108" s="178">
        <f>ROUND(E108*H108,2)</f>
        <v>0</v>
      </c>
      <c r="J108" s="177">
        <v>1500</v>
      </c>
      <c r="K108" s="178">
        <f>ROUND(E108*J108,2)</f>
        <v>1500</v>
      </c>
      <c r="L108" s="178">
        <v>21</v>
      </c>
      <c r="M108" s="178">
        <f>G108*(1+L108/100)</f>
        <v>0</v>
      </c>
      <c r="N108" s="176">
        <v>0</v>
      </c>
      <c r="O108" s="176">
        <f>ROUND(E108*N108,2)</f>
        <v>0</v>
      </c>
      <c r="P108" s="176">
        <v>0</v>
      </c>
      <c r="Q108" s="176">
        <f>ROUND(E108*P108,2)</f>
        <v>0</v>
      </c>
      <c r="R108" s="178"/>
      <c r="S108" s="178" t="s">
        <v>245</v>
      </c>
      <c r="T108" s="179" t="s">
        <v>246</v>
      </c>
      <c r="U108" s="157">
        <v>0</v>
      </c>
      <c r="V108" s="157">
        <f>ROUND(E108*U108,2)</f>
        <v>0</v>
      </c>
      <c r="W108" s="157"/>
      <c r="X108" s="157" t="s">
        <v>247</v>
      </c>
      <c r="Y108" s="157" t="s">
        <v>248</v>
      </c>
      <c r="Z108" s="147"/>
      <c r="AA108" s="147"/>
      <c r="AB108" s="147"/>
      <c r="AC108" s="147"/>
      <c r="AD108" s="147"/>
      <c r="AE108" s="147"/>
      <c r="AF108" s="147"/>
      <c r="AG108" s="147" t="s">
        <v>249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73">
        <v>91</v>
      </c>
      <c r="B109" s="174" t="s">
        <v>433</v>
      </c>
      <c r="C109" s="182" t="s">
        <v>434</v>
      </c>
      <c r="D109" s="175" t="s">
        <v>244</v>
      </c>
      <c r="E109" s="176">
        <v>1</v>
      </c>
      <c r="F109" s="177"/>
      <c r="G109" s="178">
        <f>ROUND(E109*F109,2)</f>
        <v>0</v>
      </c>
      <c r="H109" s="177">
        <v>0</v>
      </c>
      <c r="I109" s="178">
        <f>ROUND(E109*H109,2)</f>
        <v>0</v>
      </c>
      <c r="J109" s="177">
        <v>1100</v>
      </c>
      <c r="K109" s="178">
        <f>ROUND(E109*J109,2)</f>
        <v>1100</v>
      </c>
      <c r="L109" s="178">
        <v>21</v>
      </c>
      <c r="M109" s="178">
        <f>G109*(1+L109/100)</f>
        <v>0</v>
      </c>
      <c r="N109" s="176">
        <v>0</v>
      </c>
      <c r="O109" s="176">
        <f>ROUND(E109*N109,2)</f>
        <v>0</v>
      </c>
      <c r="P109" s="176">
        <v>0</v>
      </c>
      <c r="Q109" s="176">
        <f>ROUND(E109*P109,2)</f>
        <v>0</v>
      </c>
      <c r="R109" s="178"/>
      <c r="S109" s="178" t="s">
        <v>245</v>
      </c>
      <c r="T109" s="179" t="s">
        <v>246</v>
      </c>
      <c r="U109" s="157">
        <v>0</v>
      </c>
      <c r="V109" s="157">
        <f>ROUND(E109*U109,2)</f>
        <v>0</v>
      </c>
      <c r="W109" s="157"/>
      <c r="X109" s="157" t="s">
        <v>247</v>
      </c>
      <c r="Y109" s="157" t="s">
        <v>248</v>
      </c>
      <c r="Z109" s="147"/>
      <c r="AA109" s="147"/>
      <c r="AB109" s="147"/>
      <c r="AC109" s="147"/>
      <c r="AD109" s="147"/>
      <c r="AE109" s="147"/>
      <c r="AF109" s="147"/>
      <c r="AG109" s="147" t="s">
        <v>249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73">
        <v>92</v>
      </c>
      <c r="B110" s="174" t="s">
        <v>435</v>
      </c>
      <c r="C110" s="182" t="s">
        <v>436</v>
      </c>
      <c r="D110" s="175" t="s">
        <v>244</v>
      </c>
      <c r="E110" s="176">
        <v>1</v>
      </c>
      <c r="F110" s="177"/>
      <c r="G110" s="178">
        <f>ROUND(E110*F110,2)</f>
        <v>0</v>
      </c>
      <c r="H110" s="177">
        <v>0</v>
      </c>
      <c r="I110" s="178">
        <f>ROUND(E110*H110,2)</f>
        <v>0</v>
      </c>
      <c r="J110" s="177">
        <v>2400</v>
      </c>
      <c r="K110" s="178">
        <f>ROUND(E110*J110,2)</f>
        <v>2400</v>
      </c>
      <c r="L110" s="178">
        <v>21</v>
      </c>
      <c r="M110" s="178">
        <f>G110*(1+L110/100)</f>
        <v>0</v>
      </c>
      <c r="N110" s="176">
        <v>0</v>
      </c>
      <c r="O110" s="176">
        <f>ROUND(E110*N110,2)</f>
        <v>0</v>
      </c>
      <c r="P110" s="176">
        <v>0</v>
      </c>
      <c r="Q110" s="176">
        <f>ROUND(E110*P110,2)</f>
        <v>0</v>
      </c>
      <c r="R110" s="178"/>
      <c r="S110" s="178" t="s">
        <v>245</v>
      </c>
      <c r="T110" s="179" t="s">
        <v>246</v>
      </c>
      <c r="U110" s="157">
        <v>0</v>
      </c>
      <c r="V110" s="157">
        <f>ROUND(E110*U110,2)</f>
        <v>0</v>
      </c>
      <c r="W110" s="157"/>
      <c r="X110" s="157" t="s">
        <v>247</v>
      </c>
      <c r="Y110" s="157" t="s">
        <v>248</v>
      </c>
      <c r="Z110" s="147"/>
      <c r="AA110" s="147"/>
      <c r="AB110" s="147"/>
      <c r="AC110" s="147"/>
      <c r="AD110" s="147"/>
      <c r="AE110" s="147"/>
      <c r="AF110" s="147"/>
      <c r="AG110" s="147" t="s">
        <v>249</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31.1" outlineLevel="1" x14ac:dyDescent="0.25">
      <c r="A111" s="166">
        <v>93</v>
      </c>
      <c r="B111" s="167" t="s">
        <v>437</v>
      </c>
      <c r="C111" s="183" t="s">
        <v>438</v>
      </c>
      <c r="D111" s="168" t="s">
        <v>244</v>
      </c>
      <c r="E111" s="169">
        <v>1</v>
      </c>
      <c r="F111" s="170"/>
      <c r="G111" s="171">
        <f>ROUND(E111*F111,2)</f>
        <v>0</v>
      </c>
      <c r="H111" s="170">
        <v>0</v>
      </c>
      <c r="I111" s="171">
        <f>ROUND(E111*H111,2)</f>
        <v>0</v>
      </c>
      <c r="J111" s="170">
        <v>83500</v>
      </c>
      <c r="K111" s="171">
        <f>ROUND(E111*J111,2)</f>
        <v>83500</v>
      </c>
      <c r="L111" s="171">
        <v>21</v>
      </c>
      <c r="M111" s="171">
        <f>G111*(1+L111/100)</f>
        <v>0</v>
      </c>
      <c r="N111" s="169">
        <v>0</v>
      </c>
      <c r="O111" s="169">
        <f>ROUND(E111*N111,2)</f>
        <v>0</v>
      </c>
      <c r="P111" s="169">
        <v>0</v>
      </c>
      <c r="Q111" s="169">
        <f>ROUND(E111*P111,2)</f>
        <v>0</v>
      </c>
      <c r="R111" s="171"/>
      <c r="S111" s="171" t="s">
        <v>245</v>
      </c>
      <c r="T111" s="172" t="s">
        <v>246</v>
      </c>
      <c r="U111" s="157">
        <v>0</v>
      </c>
      <c r="V111" s="157">
        <f>ROUND(E111*U111,2)</f>
        <v>0</v>
      </c>
      <c r="W111" s="157"/>
      <c r="X111" s="157" t="s">
        <v>247</v>
      </c>
      <c r="Y111" s="157" t="s">
        <v>248</v>
      </c>
      <c r="Z111" s="147"/>
      <c r="AA111" s="147"/>
      <c r="AB111" s="147"/>
      <c r="AC111" s="147"/>
      <c r="AD111" s="147"/>
      <c r="AE111" s="147"/>
      <c r="AF111" s="147"/>
      <c r="AG111" s="147" t="s">
        <v>249</v>
      </c>
      <c r="AH111" s="147"/>
      <c r="AI111" s="147"/>
      <c r="AJ111" s="147"/>
      <c r="AK111" s="147"/>
      <c r="AL111" s="147"/>
      <c r="AM111" s="147"/>
      <c r="AN111" s="147"/>
      <c r="AO111" s="147"/>
      <c r="AP111" s="147" t="s">
        <v>1967</v>
      </c>
      <c r="AQ111" s="147"/>
      <c r="AR111" s="147"/>
      <c r="AS111" s="147"/>
      <c r="AT111" s="147"/>
      <c r="AU111" s="147"/>
      <c r="AV111" s="147"/>
      <c r="AW111" s="147"/>
      <c r="AX111" s="147"/>
      <c r="AY111" s="147"/>
      <c r="AZ111" s="147"/>
      <c r="BA111" s="147"/>
      <c r="BB111" s="147"/>
      <c r="BC111" s="147"/>
      <c r="BD111" s="147"/>
      <c r="BE111" s="147"/>
      <c r="BF111" s="147"/>
      <c r="BG111" s="147"/>
      <c r="BH111" s="147"/>
    </row>
    <row r="112" spans="1:60" ht="31.7" outlineLevel="2" x14ac:dyDescent="0.25">
      <c r="A112" s="154"/>
      <c r="B112" s="155"/>
      <c r="C112" s="342" t="s">
        <v>439</v>
      </c>
      <c r="D112" s="343"/>
      <c r="E112" s="343"/>
      <c r="F112" s="343"/>
      <c r="G112" s="343"/>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309</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80" t="str">
        <f>C112</f>
        <v>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v>
      </c>
      <c r="BB112" s="147"/>
      <c r="BC112" s="147"/>
      <c r="BD112" s="147"/>
      <c r="BE112" s="147"/>
      <c r="BF112" s="147"/>
      <c r="BG112" s="147"/>
      <c r="BH112" s="147"/>
    </row>
    <row r="113" spans="1:60" ht="20.75" outlineLevel="1" x14ac:dyDescent="0.25">
      <c r="A113" s="173">
        <v>94</v>
      </c>
      <c r="B113" s="174" t="s">
        <v>440</v>
      </c>
      <c r="C113" s="182" t="s">
        <v>441</v>
      </c>
      <c r="D113" s="175" t="s">
        <v>244</v>
      </c>
      <c r="E113" s="176">
        <v>8</v>
      </c>
      <c r="F113" s="177"/>
      <c r="G113" s="178">
        <f>ROUND(E113*F113,2)</f>
        <v>0</v>
      </c>
      <c r="H113" s="177">
        <v>0</v>
      </c>
      <c r="I113" s="178">
        <f>ROUND(E113*H113,2)</f>
        <v>0</v>
      </c>
      <c r="J113" s="177">
        <v>4500</v>
      </c>
      <c r="K113" s="178">
        <f>ROUND(E113*J113,2)</f>
        <v>36000</v>
      </c>
      <c r="L113" s="178">
        <v>21</v>
      </c>
      <c r="M113" s="178">
        <f>G113*(1+L113/100)</f>
        <v>0</v>
      </c>
      <c r="N113" s="176">
        <v>0</v>
      </c>
      <c r="O113" s="176">
        <f>ROUND(E113*N113,2)</f>
        <v>0</v>
      </c>
      <c r="P113" s="176">
        <v>0</v>
      </c>
      <c r="Q113" s="176">
        <f>ROUND(E113*P113,2)</f>
        <v>0</v>
      </c>
      <c r="R113" s="178"/>
      <c r="S113" s="178" t="s">
        <v>245</v>
      </c>
      <c r="T113" s="179" t="s">
        <v>246</v>
      </c>
      <c r="U113" s="157">
        <v>0</v>
      </c>
      <c r="V113" s="157">
        <f>ROUND(E113*U113,2)</f>
        <v>0</v>
      </c>
      <c r="W113" s="157"/>
      <c r="X113" s="157" t="s">
        <v>247</v>
      </c>
      <c r="Y113" s="157" t="s">
        <v>248</v>
      </c>
      <c r="Z113" s="147"/>
      <c r="AA113" s="147"/>
      <c r="AB113" s="147"/>
      <c r="AC113" s="147"/>
      <c r="AD113" s="147"/>
      <c r="AE113" s="147"/>
      <c r="AF113" s="147"/>
      <c r="AG113" s="147" t="s">
        <v>249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x14ac:dyDescent="0.25">
      <c r="A114" s="159" t="s">
        <v>240</v>
      </c>
      <c r="B114" s="160" t="s">
        <v>200</v>
      </c>
      <c r="C114" s="181" t="s">
        <v>442</v>
      </c>
      <c r="D114" s="161"/>
      <c r="E114" s="162"/>
      <c r="F114" s="163"/>
      <c r="G114" s="163">
        <f>SUMIF(AG115:AG129,"&lt;&gt;NOR",G115:G129)</f>
        <v>0</v>
      </c>
      <c r="H114" s="163"/>
      <c r="I114" s="163">
        <f>SUM(I115:I129)</f>
        <v>3250.5</v>
      </c>
      <c r="J114" s="163"/>
      <c r="K114" s="163">
        <f>SUM(K115:K129)</f>
        <v>121499</v>
      </c>
      <c r="L114" s="163"/>
      <c r="M114" s="163">
        <f>SUM(M115:M129)</f>
        <v>0</v>
      </c>
      <c r="N114" s="162"/>
      <c r="O114" s="162">
        <f>SUM(O115:O129)</f>
        <v>0</v>
      </c>
      <c r="P114" s="162"/>
      <c r="Q114" s="162">
        <f>SUM(Q115:Q129)</f>
        <v>0</v>
      </c>
      <c r="R114" s="163"/>
      <c r="S114" s="163"/>
      <c r="T114" s="164"/>
      <c r="U114" s="158"/>
      <c r="V114" s="158">
        <f>SUM(V115:V129)</f>
        <v>0</v>
      </c>
      <c r="W114" s="158"/>
      <c r="X114" s="158"/>
      <c r="Y114" s="158"/>
      <c r="AG114" t="s">
        <v>241</v>
      </c>
    </row>
    <row r="115" spans="1:60" outlineLevel="1" x14ac:dyDescent="0.25">
      <c r="A115" s="173">
        <v>95</v>
      </c>
      <c r="B115" s="174" t="s">
        <v>443</v>
      </c>
      <c r="C115" s="182" t="s">
        <v>444</v>
      </c>
      <c r="D115" s="175" t="s">
        <v>244</v>
      </c>
      <c r="E115" s="176">
        <v>34</v>
      </c>
      <c r="F115" s="177"/>
      <c r="G115" s="178">
        <f t="shared" ref="G115:G129" si="49">ROUND(E115*F115,2)</f>
        <v>0</v>
      </c>
      <c r="H115" s="177">
        <v>0</v>
      </c>
      <c r="I115" s="178">
        <f t="shared" ref="I115:I129" si="50">ROUND(E115*H115,2)</f>
        <v>0</v>
      </c>
      <c r="J115" s="177">
        <v>31</v>
      </c>
      <c r="K115" s="178">
        <f t="shared" ref="K115:K129" si="51">ROUND(E115*J115,2)</f>
        <v>1054</v>
      </c>
      <c r="L115" s="178">
        <v>21</v>
      </c>
      <c r="M115" s="178">
        <f t="shared" ref="M115:M129" si="52">G115*(1+L115/100)</f>
        <v>0</v>
      </c>
      <c r="N115" s="176">
        <v>0</v>
      </c>
      <c r="O115" s="176">
        <f t="shared" ref="O115:O129" si="53">ROUND(E115*N115,2)</f>
        <v>0</v>
      </c>
      <c r="P115" s="176">
        <v>0</v>
      </c>
      <c r="Q115" s="176">
        <f t="shared" ref="Q115:Q129" si="54">ROUND(E115*P115,2)</f>
        <v>0</v>
      </c>
      <c r="R115" s="178"/>
      <c r="S115" s="178" t="s">
        <v>245</v>
      </c>
      <c r="T115" s="179" t="s">
        <v>246</v>
      </c>
      <c r="U115" s="157">
        <v>0</v>
      </c>
      <c r="V115" s="157">
        <f t="shared" ref="V115:V129" si="55">ROUND(E115*U115,2)</f>
        <v>0</v>
      </c>
      <c r="W115" s="157"/>
      <c r="X115" s="157" t="s">
        <v>247</v>
      </c>
      <c r="Y115" s="157" t="s">
        <v>248</v>
      </c>
      <c r="Z115" s="147"/>
      <c r="AA115" s="147"/>
      <c r="AB115" s="147"/>
      <c r="AC115" s="147"/>
      <c r="AD115" s="147"/>
      <c r="AE115" s="147"/>
      <c r="AF115" s="147"/>
      <c r="AG115" s="147" t="s">
        <v>445</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96</v>
      </c>
      <c r="B116" s="174" t="s">
        <v>446</v>
      </c>
      <c r="C116" s="182" t="s">
        <v>447</v>
      </c>
      <c r="D116" s="175" t="s">
        <v>244</v>
      </c>
      <c r="E116" s="176">
        <v>42</v>
      </c>
      <c r="F116" s="177"/>
      <c r="G116" s="178">
        <f t="shared" si="49"/>
        <v>0</v>
      </c>
      <c r="H116" s="177">
        <v>0</v>
      </c>
      <c r="I116" s="178">
        <f t="shared" si="50"/>
        <v>0</v>
      </c>
      <c r="J116" s="177">
        <v>56</v>
      </c>
      <c r="K116" s="178">
        <f t="shared" si="51"/>
        <v>2352</v>
      </c>
      <c r="L116" s="178">
        <v>21</v>
      </c>
      <c r="M116" s="178">
        <f t="shared" si="52"/>
        <v>0</v>
      </c>
      <c r="N116" s="176">
        <v>0</v>
      </c>
      <c r="O116" s="176">
        <f t="shared" si="53"/>
        <v>0</v>
      </c>
      <c r="P116" s="176">
        <v>0</v>
      </c>
      <c r="Q116" s="176">
        <f t="shared" si="54"/>
        <v>0</v>
      </c>
      <c r="R116" s="178"/>
      <c r="S116" s="178" t="s">
        <v>245</v>
      </c>
      <c r="T116" s="179" t="s">
        <v>246</v>
      </c>
      <c r="U116" s="157">
        <v>0</v>
      </c>
      <c r="V116" s="157">
        <f t="shared" si="55"/>
        <v>0</v>
      </c>
      <c r="W116" s="157"/>
      <c r="X116" s="157" t="s">
        <v>247</v>
      </c>
      <c r="Y116" s="157" t="s">
        <v>248</v>
      </c>
      <c r="Z116" s="147"/>
      <c r="AA116" s="147"/>
      <c r="AB116" s="147"/>
      <c r="AC116" s="147"/>
      <c r="AD116" s="147"/>
      <c r="AE116" s="147"/>
      <c r="AF116" s="147"/>
      <c r="AG116" s="147" t="s">
        <v>445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97</v>
      </c>
      <c r="B117" s="174" t="s">
        <v>448</v>
      </c>
      <c r="C117" s="182" t="s">
        <v>449</v>
      </c>
      <c r="D117" s="175" t="s">
        <v>244</v>
      </c>
      <c r="E117" s="176">
        <v>337</v>
      </c>
      <c r="F117" s="177"/>
      <c r="G117" s="178">
        <f t="shared" si="49"/>
        <v>0</v>
      </c>
      <c r="H117" s="177">
        <v>0</v>
      </c>
      <c r="I117" s="178">
        <f t="shared" si="50"/>
        <v>0</v>
      </c>
      <c r="J117" s="177">
        <v>3</v>
      </c>
      <c r="K117" s="178">
        <f t="shared" si="51"/>
        <v>1011</v>
      </c>
      <c r="L117" s="178">
        <v>21</v>
      </c>
      <c r="M117" s="178">
        <f t="shared" si="52"/>
        <v>0</v>
      </c>
      <c r="N117" s="176">
        <v>0</v>
      </c>
      <c r="O117" s="176">
        <f t="shared" si="53"/>
        <v>0</v>
      </c>
      <c r="P117" s="176">
        <v>0</v>
      </c>
      <c r="Q117" s="176">
        <f t="shared" si="54"/>
        <v>0</v>
      </c>
      <c r="R117" s="178"/>
      <c r="S117" s="178" t="s">
        <v>245</v>
      </c>
      <c r="T117" s="179" t="s">
        <v>246</v>
      </c>
      <c r="U117" s="157">
        <v>0</v>
      </c>
      <c r="V117" s="157">
        <f t="shared" si="55"/>
        <v>0</v>
      </c>
      <c r="W117" s="157"/>
      <c r="X117" s="157" t="s">
        <v>247</v>
      </c>
      <c r="Y117" s="157" t="s">
        <v>248</v>
      </c>
      <c r="Z117" s="147"/>
      <c r="AA117" s="147"/>
      <c r="AB117" s="147"/>
      <c r="AC117" s="147"/>
      <c r="AD117" s="147"/>
      <c r="AE117" s="147"/>
      <c r="AF117" s="147"/>
      <c r="AG117" s="147" t="s">
        <v>445</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73">
        <v>98</v>
      </c>
      <c r="B118" s="174" t="s">
        <v>450</v>
      </c>
      <c r="C118" s="182" t="s">
        <v>451</v>
      </c>
      <c r="D118" s="175" t="s">
        <v>244</v>
      </c>
      <c r="E118" s="176">
        <v>6</v>
      </c>
      <c r="F118" s="177"/>
      <c r="G118" s="178">
        <f t="shared" si="49"/>
        <v>0</v>
      </c>
      <c r="H118" s="177">
        <v>0</v>
      </c>
      <c r="I118" s="178">
        <f t="shared" si="50"/>
        <v>0</v>
      </c>
      <c r="J118" s="177">
        <v>125</v>
      </c>
      <c r="K118" s="178">
        <f t="shared" si="51"/>
        <v>750</v>
      </c>
      <c r="L118" s="178">
        <v>21</v>
      </c>
      <c r="M118" s="178">
        <f t="shared" si="52"/>
        <v>0</v>
      </c>
      <c r="N118" s="176">
        <v>0</v>
      </c>
      <c r="O118" s="176">
        <f t="shared" si="53"/>
        <v>0</v>
      </c>
      <c r="P118" s="176">
        <v>0</v>
      </c>
      <c r="Q118" s="176">
        <f t="shared" si="54"/>
        <v>0</v>
      </c>
      <c r="R118" s="178"/>
      <c r="S118" s="178" t="s">
        <v>245</v>
      </c>
      <c r="T118" s="179" t="s">
        <v>246</v>
      </c>
      <c r="U118" s="157">
        <v>0</v>
      </c>
      <c r="V118" s="157">
        <f t="shared" si="55"/>
        <v>0</v>
      </c>
      <c r="W118" s="157"/>
      <c r="X118" s="157" t="s">
        <v>247</v>
      </c>
      <c r="Y118" s="157" t="s">
        <v>248</v>
      </c>
      <c r="Z118" s="147"/>
      <c r="AA118" s="147"/>
      <c r="AB118" s="147"/>
      <c r="AC118" s="147"/>
      <c r="AD118" s="147"/>
      <c r="AE118" s="147"/>
      <c r="AF118" s="147"/>
      <c r="AG118" s="147" t="s">
        <v>445</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3">
        <v>99</v>
      </c>
      <c r="B119" s="174" t="s">
        <v>452</v>
      </c>
      <c r="C119" s="182" t="s">
        <v>453</v>
      </c>
      <c r="D119" s="175" t="s">
        <v>337</v>
      </c>
      <c r="E119" s="176">
        <v>55</v>
      </c>
      <c r="F119" s="177"/>
      <c r="G119" s="178">
        <f t="shared" si="49"/>
        <v>0</v>
      </c>
      <c r="H119" s="177">
        <v>0</v>
      </c>
      <c r="I119" s="178">
        <f t="shared" si="50"/>
        <v>0</v>
      </c>
      <c r="J119" s="177">
        <v>132</v>
      </c>
      <c r="K119" s="178">
        <f t="shared" si="51"/>
        <v>7260</v>
      </c>
      <c r="L119" s="178">
        <v>21</v>
      </c>
      <c r="M119" s="178">
        <f t="shared" si="52"/>
        <v>0</v>
      </c>
      <c r="N119" s="176">
        <v>0</v>
      </c>
      <c r="O119" s="176">
        <f t="shared" si="53"/>
        <v>0</v>
      </c>
      <c r="P119" s="176">
        <v>0</v>
      </c>
      <c r="Q119" s="176">
        <f t="shared" si="54"/>
        <v>0</v>
      </c>
      <c r="R119" s="178"/>
      <c r="S119" s="178" t="s">
        <v>245</v>
      </c>
      <c r="T119" s="179" t="s">
        <v>246</v>
      </c>
      <c r="U119" s="157">
        <v>0</v>
      </c>
      <c r="V119" s="157">
        <f t="shared" si="55"/>
        <v>0</v>
      </c>
      <c r="W119" s="157"/>
      <c r="X119" s="157" t="s">
        <v>247</v>
      </c>
      <c r="Y119" s="157" t="s">
        <v>248</v>
      </c>
      <c r="Z119" s="147"/>
      <c r="AA119" s="147"/>
      <c r="AB119" s="147"/>
      <c r="AC119" s="147"/>
      <c r="AD119" s="147"/>
      <c r="AE119" s="147"/>
      <c r="AF119" s="147"/>
      <c r="AG119" s="147" t="s">
        <v>445</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100</v>
      </c>
      <c r="B120" s="174" t="s">
        <v>454</v>
      </c>
      <c r="C120" s="182" t="s">
        <v>455</v>
      </c>
      <c r="D120" s="175" t="s">
        <v>337</v>
      </c>
      <c r="E120" s="176">
        <v>55</v>
      </c>
      <c r="F120" s="177"/>
      <c r="G120" s="178">
        <f t="shared" si="49"/>
        <v>0</v>
      </c>
      <c r="H120" s="177">
        <v>0</v>
      </c>
      <c r="I120" s="178">
        <f t="shared" si="50"/>
        <v>0</v>
      </c>
      <c r="J120" s="177">
        <v>34.6</v>
      </c>
      <c r="K120" s="178">
        <f t="shared" si="51"/>
        <v>1903</v>
      </c>
      <c r="L120" s="178">
        <v>21</v>
      </c>
      <c r="M120" s="178">
        <f t="shared" si="52"/>
        <v>0</v>
      </c>
      <c r="N120" s="176">
        <v>0</v>
      </c>
      <c r="O120" s="176">
        <f t="shared" si="53"/>
        <v>0</v>
      </c>
      <c r="P120" s="176">
        <v>0</v>
      </c>
      <c r="Q120" s="176">
        <f t="shared" si="54"/>
        <v>0</v>
      </c>
      <c r="R120" s="178"/>
      <c r="S120" s="178" t="s">
        <v>245</v>
      </c>
      <c r="T120" s="179" t="s">
        <v>246</v>
      </c>
      <c r="U120" s="157">
        <v>0</v>
      </c>
      <c r="V120" s="157">
        <f t="shared" si="55"/>
        <v>0</v>
      </c>
      <c r="W120" s="157"/>
      <c r="X120" s="157" t="s">
        <v>247</v>
      </c>
      <c r="Y120" s="157" t="s">
        <v>248</v>
      </c>
      <c r="Z120" s="147"/>
      <c r="AA120" s="147"/>
      <c r="AB120" s="147"/>
      <c r="AC120" s="147"/>
      <c r="AD120" s="147"/>
      <c r="AE120" s="147"/>
      <c r="AF120" s="147"/>
      <c r="AG120" s="147" t="s">
        <v>445</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101</v>
      </c>
      <c r="B121" s="174" t="s">
        <v>456</v>
      </c>
      <c r="C121" s="182" t="s">
        <v>457</v>
      </c>
      <c r="D121" s="175" t="s">
        <v>244</v>
      </c>
      <c r="E121" s="176">
        <v>5</v>
      </c>
      <c r="F121" s="177"/>
      <c r="G121" s="178">
        <f t="shared" si="49"/>
        <v>0</v>
      </c>
      <c r="H121" s="177">
        <v>0</v>
      </c>
      <c r="I121" s="178">
        <f t="shared" si="50"/>
        <v>0</v>
      </c>
      <c r="J121" s="177">
        <v>450</v>
      </c>
      <c r="K121" s="178">
        <f t="shared" si="51"/>
        <v>2250</v>
      </c>
      <c r="L121" s="178">
        <v>21</v>
      </c>
      <c r="M121" s="178">
        <f t="shared" si="52"/>
        <v>0</v>
      </c>
      <c r="N121" s="176">
        <v>0</v>
      </c>
      <c r="O121" s="176">
        <f t="shared" si="53"/>
        <v>0</v>
      </c>
      <c r="P121" s="176">
        <v>0</v>
      </c>
      <c r="Q121" s="176">
        <f t="shared" si="54"/>
        <v>0</v>
      </c>
      <c r="R121" s="178"/>
      <c r="S121" s="178" t="s">
        <v>245</v>
      </c>
      <c r="T121" s="179" t="s">
        <v>246</v>
      </c>
      <c r="U121" s="157">
        <v>0</v>
      </c>
      <c r="V121" s="157">
        <f t="shared" si="55"/>
        <v>0</v>
      </c>
      <c r="W121" s="157"/>
      <c r="X121" s="157" t="s">
        <v>247</v>
      </c>
      <c r="Y121" s="157" t="s">
        <v>248</v>
      </c>
      <c r="Z121" s="147"/>
      <c r="AA121" s="147"/>
      <c r="AB121" s="147"/>
      <c r="AC121" s="147"/>
      <c r="AD121" s="147"/>
      <c r="AE121" s="147"/>
      <c r="AF121" s="147"/>
      <c r="AG121" s="147" t="s">
        <v>445</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3">
        <v>102</v>
      </c>
      <c r="B122" s="174" t="s">
        <v>458</v>
      </c>
      <c r="C122" s="182" t="s">
        <v>459</v>
      </c>
      <c r="D122" s="175" t="s">
        <v>244</v>
      </c>
      <c r="E122" s="176">
        <v>260</v>
      </c>
      <c r="F122" s="177"/>
      <c r="G122" s="178">
        <f t="shared" si="49"/>
        <v>0</v>
      </c>
      <c r="H122" s="177">
        <v>0</v>
      </c>
      <c r="I122" s="178">
        <f t="shared" si="50"/>
        <v>0</v>
      </c>
      <c r="J122" s="177">
        <v>20</v>
      </c>
      <c r="K122" s="178">
        <f t="shared" si="51"/>
        <v>5200</v>
      </c>
      <c r="L122" s="178">
        <v>21</v>
      </c>
      <c r="M122" s="178">
        <f t="shared" si="52"/>
        <v>0</v>
      </c>
      <c r="N122" s="176">
        <v>0</v>
      </c>
      <c r="O122" s="176">
        <f t="shared" si="53"/>
        <v>0</v>
      </c>
      <c r="P122" s="176">
        <v>0</v>
      </c>
      <c r="Q122" s="176">
        <f t="shared" si="54"/>
        <v>0</v>
      </c>
      <c r="R122" s="178"/>
      <c r="S122" s="178" t="s">
        <v>245</v>
      </c>
      <c r="T122" s="179" t="s">
        <v>246</v>
      </c>
      <c r="U122" s="157">
        <v>0</v>
      </c>
      <c r="V122" s="157">
        <f t="shared" si="55"/>
        <v>0</v>
      </c>
      <c r="W122" s="157"/>
      <c r="X122" s="157" t="s">
        <v>247</v>
      </c>
      <c r="Y122" s="157" t="s">
        <v>248</v>
      </c>
      <c r="Z122" s="147"/>
      <c r="AA122" s="147"/>
      <c r="AB122" s="147"/>
      <c r="AC122" s="147"/>
      <c r="AD122" s="147"/>
      <c r="AE122" s="147"/>
      <c r="AF122" s="147"/>
      <c r="AG122" s="147" t="s">
        <v>445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73">
        <v>103</v>
      </c>
      <c r="B123" s="174" t="s">
        <v>460</v>
      </c>
      <c r="C123" s="182" t="s">
        <v>461</v>
      </c>
      <c r="D123" s="175" t="s">
        <v>342</v>
      </c>
      <c r="E123" s="176">
        <v>24</v>
      </c>
      <c r="F123" s="177"/>
      <c r="G123" s="178">
        <f t="shared" si="49"/>
        <v>0</v>
      </c>
      <c r="H123" s="177">
        <v>0</v>
      </c>
      <c r="I123" s="178">
        <f t="shared" si="50"/>
        <v>0</v>
      </c>
      <c r="J123" s="177">
        <v>500</v>
      </c>
      <c r="K123" s="178">
        <f t="shared" si="51"/>
        <v>12000</v>
      </c>
      <c r="L123" s="178">
        <v>21</v>
      </c>
      <c r="M123" s="178">
        <f t="shared" si="52"/>
        <v>0</v>
      </c>
      <c r="N123" s="176">
        <v>0</v>
      </c>
      <c r="O123" s="176">
        <f t="shared" si="53"/>
        <v>0</v>
      </c>
      <c r="P123" s="176">
        <v>0</v>
      </c>
      <c r="Q123" s="176">
        <f t="shared" si="54"/>
        <v>0</v>
      </c>
      <c r="R123" s="178"/>
      <c r="S123" s="178" t="s">
        <v>245</v>
      </c>
      <c r="T123" s="179" t="s">
        <v>246</v>
      </c>
      <c r="U123" s="157">
        <v>0</v>
      </c>
      <c r="V123" s="157">
        <f t="shared" si="55"/>
        <v>0</v>
      </c>
      <c r="W123" s="157"/>
      <c r="X123" s="157" t="s">
        <v>247</v>
      </c>
      <c r="Y123" s="157" t="s">
        <v>248</v>
      </c>
      <c r="Z123" s="147"/>
      <c r="AA123" s="147"/>
      <c r="AB123" s="147"/>
      <c r="AC123" s="147"/>
      <c r="AD123" s="147"/>
      <c r="AE123" s="147"/>
      <c r="AF123" s="147"/>
      <c r="AG123" s="147" t="s">
        <v>445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3">
        <v>104</v>
      </c>
      <c r="B124" s="174" t="s">
        <v>462</v>
      </c>
      <c r="C124" s="182" t="s">
        <v>463</v>
      </c>
      <c r="D124" s="175" t="s">
        <v>342</v>
      </c>
      <c r="E124" s="176">
        <v>16</v>
      </c>
      <c r="F124" s="177"/>
      <c r="G124" s="178">
        <f t="shared" si="49"/>
        <v>0</v>
      </c>
      <c r="H124" s="177">
        <v>0</v>
      </c>
      <c r="I124" s="178">
        <f t="shared" si="50"/>
        <v>0</v>
      </c>
      <c r="J124" s="177">
        <v>350</v>
      </c>
      <c r="K124" s="178">
        <f t="shared" si="51"/>
        <v>5600</v>
      </c>
      <c r="L124" s="178">
        <v>21</v>
      </c>
      <c r="M124" s="178">
        <f t="shared" si="52"/>
        <v>0</v>
      </c>
      <c r="N124" s="176">
        <v>0</v>
      </c>
      <c r="O124" s="176">
        <f t="shared" si="53"/>
        <v>0</v>
      </c>
      <c r="P124" s="176">
        <v>0</v>
      </c>
      <c r="Q124" s="176">
        <f t="shared" si="54"/>
        <v>0</v>
      </c>
      <c r="R124" s="178"/>
      <c r="S124" s="178" t="s">
        <v>245</v>
      </c>
      <c r="T124" s="179" t="s">
        <v>246</v>
      </c>
      <c r="U124" s="157">
        <v>0</v>
      </c>
      <c r="V124" s="157">
        <f t="shared" si="55"/>
        <v>0</v>
      </c>
      <c r="W124" s="157"/>
      <c r="X124" s="157" t="s">
        <v>247</v>
      </c>
      <c r="Y124" s="157" t="s">
        <v>248</v>
      </c>
      <c r="Z124" s="147"/>
      <c r="AA124" s="147"/>
      <c r="AB124" s="147"/>
      <c r="AC124" s="147"/>
      <c r="AD124" s="147"/>
      <c r="AE124" s="147"/>
      <c r="AF124" s="147"/>
      <c r="AG124" s="147" t="s">
        <v>445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3">
        <v>105</v>
      </c>
      <c r="B125" s="174" t="s">
        <v>464</v>
      </c>
      <c r="C125" s="182" t="s">
        <v>465</v>
      </c>
      <c r="D125" s="175" t="s">
        <v>342</v>
      </c>
      <c r="E125" s="176">
        <v>24</v>
      </c>
      <c r="F125" s="177"/>
      <c r="G125" s="178">
        <f t="shared" si="49"/>
        <v>0</v>
      </c>
      <c r="H125" s="177">
        <v>0</v>
      </c>
      <c r="I125" s="178">
        <f t="shared" si="50"/>
        <v>0</v>
      </c>
      <c r="J125" s="177">
        <v>500</v>
      </c>
      <c r="K125" s="178">
        <f t="shared" si="51"/>
        <v>12000</v>
      </c>
      <c r="L125" s="178">
        <v>21</v>
      </c>
      <c r="M125" s="178">
        <f t="shared" si="52"/>
        <v>0</v>
      </c>
      <c r="N125" s="176">
        <v>0</v>
      </c>
      <c r="O125" s="176">
        <f t="shared" si="53"/>
        <v>0</v>
      </c>
      <c r="P125" s="176">
        <v>0</v>
      </c>
      <c r="Q125" s="176">
        <f t="shared" si="54"/>
        <v>0</v>
      </c>
      <c r="R125" s="178"/>
      <c r="S125" s="178" t="s">
        <v>245</v>
      </c>
      <c r="T125" s="179" t="s">
        <v>246</v>
      </c>
      <c r="U125" s="157">
        <v>0</v>
      </c>
      <c r="V125" s="157">
        <f t="shared" si="55"/>
        <v>0</v>
      </c>
      <c r="W125" s="157"/>
      <c r="X125" s="157" t="s">
        <v>247</v>
      </c>
      <c r="Y125" s="157" t="s">
        <v>248</v>
      </c>
      <c r="Z125" s="147"/>
      <c r="AA125" s="147"/>
      <c r="AB125" s="147"/>
      <c r="AC125" s="147"/>
      <c r="AD125" s="147"/>
      <c r="AE125" s="147"/>
      <c r="AF125" s="147"/>
      <c r="AG125" s="147" t="s">
        <v>445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3">
        <v>106</v>
      </c>
      <c r="B126" s="174" t="s">
        <v>466</v>
      </c>
      <c r="C126" s="182" t="s">
        <v>467</v>
      </c>
      <c r="D126" s="175" t="s">
        <v>342</v>
      </c>
      <c r="E126" s="176">
        <v>16</v>
      </c>
      <c r="F126" s="177"/>
      <c r="G126" s="178">
        <f t="shared" si="49"/>
        <v>0</v>
      </c>
      <c r="H126" s="177">
        <v>0</v>
      </c>
      <c r="I126" s="178">
        <f t="shared" si="50"/>
        <v>0</v>
      </c>
      <c r="J126" s="177">
        <v>500</v>
      </c>
      <c r="K126" s="178">
        <f t="shared" si="51"/>
        <v>8000</v>
      </c>
      <c r="L126" s="178">
        <v>21</v>
      </c>
      <c r="M126" s="178">
        <f t="shared" si="52"/>
        <v>0</v>
      </c>
      <c r="N126" s="176">
        <v>0</v>
      </c>
      <c r="O126" s="176">
        <f t="shared" si="53"/>
        <v>0</v>
      </c>
      <c r="P126" s="176">
        <v>0</v>
      </c>
      <c r="Q126" s="176">
        <f t="shared" si="54"/>
        <v>0</v>
      </c>
      <c r="R126" s="178"/>
      <c r="S126" s="178" t="s">
        <v>245</v>
      </c>
      <c r="T126" s="179" t="s">
        <v>246</v>
      </c>
      <c r="U126" s="157">
        <v>0</v>
      </c>
      <c r="V126" s="157">
        <f t="shared" si="55"/>
        <v>0</v>
      </c>
      <c r="W126" s="157"/>
      <c r="X126" s="157" t="s">
        <v>247</v>
      </c>
      <c r="Y126" s="157" t="s">
        <v>248</v>
      </c>
      <c r="Z126" s="147"/>
      <c r="AA126" s="147"/>
      <c r="AB126" s="147"/>
      <c r="AC126" s="147"/>
      <c r="AD126" s="147"/>
      <c r="AE126" s="147"/>
      <c r="AF126" s="147"/>
      <c r="AG126" s="147" t="s">
        <v>445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73">
        <v>107</v>
      </c>
      <c r="B127" s="174" t="s">
        <v>468</v>
      </c>
      <c r="C127" s="182" t="s">
        <v>469</v>
      </c>
      <c r="D127" s="175" t="s">
        <v>470</v>
      </c>
      <c r="E127" s="176">
        <v>1</v>
      </c>
      <c r="F127" s="177"/>
      <c r="G127" s="178">
        <f t="shared" si="49"/>
        <v>0</v>
      </c>
      <c r="H127" s="177">
        <v>0</v>
      </c>
      <c r="I127" s="178">
        <f t="shared" si="50"/>
        <v>0</v>
      </c>
      <c r="J127" s="177">
        <v>52930</v>
      </c>
      <c r="K127" s="178">
        <f t="shared" si="51"/>
        <v>52930</v>
      </c>
      <c r="L127" s="178">
        <v>21</v>
      </c>
      <c r="M127" s="178">
        <f t="shared" si="52"/>
        <v>0</v>
      </c>
      <c r="N127" s="176">
        <v>0</v>
      </c>
      <c r="O127" s="176">
        <f t="shared" si="53"/>
        <v>0</v>
      </c>
      <c r="P127" s="176">
        <v>0</v>
      </c>
      <c r="Q127" s="176">
        <f t="shared" si="54"/>
        <v>0</v>
      </c>
      <c r="R127" s="178"/>
      <c r="S127" s="178" t="s">
        <v>245</v>
      </c>
      <c r="T127" s="179" t="s">
        <v>246</v>
      </c>
      <c r="U127" s="157">
        <v>0</v>
      </c>
      <c r="V127" s="157">
        <f t="shared" si="55"/>
        <v>0</v>
      </c>
      <c r="W127" s="157"/>
      <c r="X127" s="157" t="s">
        <v>247</v>
      </c>
      <c r="Y127" s="157" t="s">
        <v>248</v>
      </c>
      <c r="Z127" s="147"/>
      <c r="AA127" s="147"/>
      <c r="AB127" s="147"/>
      <c r="AC127" s="147"/>
      <c r="AD127" s="147"/>
      <c r="AE127" s="147"/>
      <c r="AF127" s="147"/>
      <c r="AG127" s="147" t="s">
        <v>445</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73">
        <v>108</v>
      </c>
      <c r="B128" s="174" t="s">
        <v>471</v>
      </c>
      <c r="C128" s="182" t="s">
        <v>472</v>
      </c>
      <c r="D128" s="175" t="s">
        <v>470</v>
      </c>
      <c r="E128" s="176">
        <v>1</v>
      </c>
      <c r="F128" s="177"/>
      <c r="G128" s="178">
        <f t="shared" si="49"/>
        <v>0</v>
      </c>
      <c r="H128" s="177">
        <v>0</v>
      </c>
      <c r="I128" s="178">
        <f t="shared" si="50"/>
        <v>0</v>
      </c>
      <c r="J128" s="177">
        <v>9189</v>
      </c>
      <c r="K128" s="178">
        <f t="shared" si="51"/>
        <v>9189</v>
      </c>
      <c r="L128" s="178">
        <v>21</v>
      </c>
      <c r="M128" s="178">
        <f t="shared" si="52"/>
        <v>0</v>
      </c>
      <c r="N128" s="176">
        <v>0</v>
      </c>
      <c r="O128" s="176">
        <f t="shared" si="53"/>
        <v>0</v>
      </c>
      <c r="P128" s="176">
        <v>0</v>
      </c>
      <c r="Q128" s="176">
        <f t="shared" si="54"/>
        <v>0</v>
      </c>
      <c r="R128" s="178"/>
      <c r="S128" s="178" t="s">
        <v>245</v>
      </c>
      <c r="T128" s="179" t="s">
        <v>246</v>
      </c>
      <c r="U128" s="157">
        <v>0</v>
      </c>
      <c r="V128" s="157">
        <f t="shared" si="55"/>
        <v>0</v>
      </c>
      <c r="W128" s="157"/>
      <c r="X128" s="157" t="s">
        <v>247</v>
      </c>
      <c r="Y128" s="157" t="s">
        <v>248</v>
      </c>
      <c r="Z128" s="147"/>
      <c r="AA128" s="147"/>
      <c r="AB128" s="147"/>
      <c r="AC128" s="147"/>
      <c r="AD128" s="147"/>
      <c r="AE128" s="147"/>
      <c r="AF128" s="147"/>
      <c r="AG128" s="147" t="s">
        <v>445</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66">
        <v>109</v>
      </c>
      <c r="B129" s="167" t="s">
        <v>473</v>
      </c>
      <c r="C129" s="183" t="s">
        <v>474</v>
      </c>
      <c r="D129" s="168" t="s">
        <v>337</v>
      </c>
      <c r="E129" s="169">
        <v>55</v>
      </c>
      <c r="F129" s="170"/>
      <c r="G129" s="171">
        <f t="shared" si="49"/>
        <v>0</v>
      </c>
      <c r="H129" s="170">
        <v>59.1</v>
      </c>
      <c r="I129" s="171">
        <f t="shared" si="50"/>
        <v>3250.5</v>
      </c>
      <c r="J129" s="170">
        <v>0</v>
      </c>
      <c r="K129" s="171">
        <f t="shared" si="51"/>
        <v>0</v>
      </c>
      <c r="L129" s="171">
        <v>21</v>
      </c>
      <c r="M129" s="171">
        <f t="shared" si="52"/>
        <v>0</v>
      </c>
      <c r="N129" s="169">
        <v>0</v>
      </c>
      <c r="O129" s="169">
        <f t="shared" si="53"/>
        <v>0</v>
      </c>
      <c r="P129" s="169">
        <v>0</v>
      </c>
      <c r="Q129" s="169">
        <f t="shared" si="54"/>
        <v>0</v>
      </c>
      <c r="R129" s="171"/>
      <c r="S129" s="171" t="s">
        <v>245</v>
      </c>
      <c r="T129" s="172" t="s">
        <v>246</v>
      </c>
      <c r="U129" s="157">
        <v>0</v>
      </c>
      <c r="V129" s="157">
        <f t="shared" si="55"/>
        <v>0</v>
      </c>
      <c r="W129" s="157"/>
      <c r="X129" s="157" t="s">
        <v>264</v>
      </c>
      <c r="Y129" s="157" t="s">
        <v>248</v>
      </c>
      <c r="Z129" s="147"/>
      <c r="AA129" s="147"/>
      <c r="AB129" s="147"/>
      <c r="AC129" s="147"/>
      <c r="AD129" s="147"/>
      <c r="AE129" s="147"/>
      <c r="AF129" s="147"/>
      <c r="AG129" s="147" t="s">
        <v>265</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5">
      <c r="A130" s="3"/>
      <c r="B130" s="4"/>
      <c r="C130" s="184"/>
      <c r="D130" s="6"/>
      <c r="E130" s="3"/>
      <c r="F130" s="3"/>
      <c r="G130" s="3"/>
      <c r="H130" s="3"/>
      <c r="I130" s="3"/>
      <c r="J130" s="3"/>
      <c r="K130" s="3"/>
      <c r="L130" s="3"/>
      <c r="M130" s="3"/>
      <c r="N130" s="3"/>
      <c r="O130" s="3"/>
      <c r="P130" s="3"/>
      <c r="Q130" s="3"/>
      <c r="R130" s="3"/>
      <c r="S130" s="3"/>
      <c r="T130" s="3"/>
      <c r="U130" s="3"/>
      <c r="V130" s="3"/>
      <c r="W130" s="3"/>
      <c r="X130" s="3"/>
      <c r="Y130" s="3"/>
      <c r="AE130">
        <v>15</v>
      </c>
      <c r="AF130">
        <v>21</v>
      </c>
      <c r="AG130" t="s">
        <v>226</v>
      </c>
    </row>
    <row r="131" spans="1:60" x14ac:dyDescent="0.25">
      <c r="A131" s="150"/>
      <c r="B131" s="151" t="s">
        <v>27</v>
      </c>
      <c r="C131" s="185"/>
      <c r="D131" s="152"/>
      <c r="E131" s="153"/>
      <c r="F131" s="153"/>
      <c r="G131" s="165">
        <f>G8+G18+G28+G30+G59+G74+G92+G103+G107+G114</f>
        <v>0</v>
      </c>
      <c r="H131" s="3"/>
      <c r="I131" s="3"/>
      <c r="J131" s="3"/>
      <c r="K131" s="3"/>
      <c r="L131" s="3"/>
      <c r="M131" s="3"/>
      <c r="N131" s="3"/>
      <c r="O131" s="3"/>
      <c r="P131" s="3"/>
      <c r="Q131" s="3"/>
      <c r="R131" s="3"/>
      <c r="S131" s="3"/>
      <c r="T131" s="3"/>
      <c r="U131" s="3"/>
      <c r="V131" s="3"/>
      <c r="W131" s="3"/>
      <c r="X131" s="3"/>
      <c r="Y131" s="3"/>
      <c r="AE131">
        <f>SUMIF(L7:L129,AE130,G7:G129)</f>
        <v>0</v>
      </c>
      <c r="AF131">
        <f>SUMIF(L7:L129,AF130,G7:G129)</f>
        <v>0</v>
      </c>
      <c r="AG131" t="s">
        <v>475</v>
      </c>
    </row>
    <row r="132" spans="1:60" x14ac:dyDescent="0.25">
      <c r="C132" s="186"/>
      <c r="D132" s="10"/>
      <c r="AG132" t="s">
        <v>476</v>
      </c>
    </row>
    <row r="133" spans="1:60" x14ac:dyDescent="0.25">
      <c r="D133" s="10"/>
    </row>
    <row r="134" spans="1:60" x14ac:dyDescent="0.25">
      <c r="D134" s="10"/>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LFTHfA4BMQ9xESoOROk4S+Ba/MafVz5Rywa3e7I5PcJzNLMQigwC8A0PBuTTKfsltiJGqYU6i8boEFdfSJG+A==" saltValue="8SjMuE5aPqJbzCJjapeWgQ==" spinCount="100000" sheet="1" formatRows="0"/>
  <mergeCells count="7">
    <mergeCell ref="C112:G112"/>
    <mergeCell ref="A1:G1"/>
    <mergeCell ref="C2:G2"/>
    <mergeCell ref="C3:G3"/>
    <mergeCell ref="C4:G4"/>
    <mergeCell ref="C42:G42"/>
    <mergeCell ref="C44:G4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B7DF-7CB1-45C3-A44F-8F13AF3FD31B}">
  <sheetPr>
    <outlinePr summaryBelow="0"/>
  </sheetPr>
  <dimension ref="A1:BH5000"/>
  <sheetViews>
    <sheetView workbookViewId="0">
      <pane ySplit="7" topLeftCell="A29" activePane="bottomLeft" state="frozen"/>
      <selection pane="bottomLeft" activeCell="F36" sqref="F36:F45"/>
    </sheetView>
  </sheetViews>
  <sheetFormatPr defaultRowHeight="12.7"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 customHeight="1" x14ac:dyDescent="0.3">
      <c r="A1" s="326" t="s">
        <v>213</v>
      </c>
      <c r="B1" s="326"/>
      <c r="C1" s="326"/>
      <c r="D1" s="326"/>
      <c r="E1" s="326"/>
      <c r="F1" s="326"/>
      <c r="G1" s="326"/>
      <c r="AG1" t="s">
        <v>214</v>
      </c>
    </row>
    <row r="2" spans="1:60" ht="24.95" customHeight="1" x14ac:dyDescent="0.25">
      <c r="A2" s="50" t="s">
        <v>6</v>
      </c>
      <c r="B2" s="49" t="s">
        <v>41</v>
      </c>
      <c r="C2" s="344" t="s">
        <v>42</v>
      </c>
      <c r="D2" s="345"/>
      <c r="E2" s="345"/>
      <c r="F2" s="345"/>
      <c r="G2" s="329"/>
      <c r="AG2" t="s">
        <v>215</v>
      </c>
    </row>
    <row r="3" spans="1:60" ht="24.95" customHeight="1" x14ac:dyDescent="0.25">
      <c r="A3" s="50" t="s">
        <v>7</v>
      </c>
      <c r="B3" s="49" t="s">
        <v>47</v>
      </c>
      <c r="C3" s="344" t="s">
        <v>48</v>
      </c>
      <c r="D3" s="345"/>
      <c r="E3" s="345"/>
      <c r="F3" s="345"/>
      <c r="G3" s="329"/>
      <c r="AC3" s="121" t="s">
        <v>215</v>
      </c>
      <c r="AG3" t="s">
        <v>216</v>
      </c>
    </row>
    <row r="4" spans="1:60" ht="24.95" customHeight="1" x14ac:dyDescent="0.25">
      <c r="A4" s="140" t="s">
        <v>8</v>
      </c>
      <c r="B4" s="141" t="s">
        <v>49</v>
      </c>
      <c r="C4" s="346" t="s">
        <v>50</v>
      </c>
      <c r="D4" s="347"/>
      <c r="E4" s="347"/>
      <c r="F4" s="347"/>
      <c r="G4" s="332"/>
      <c r="AG4" t="s">
        <v>217</v>
      </c>
    </row>
    <row r="5" spans="1:60" x14ac:dyDescent="0.25">
      <c r="D5" s="10"/>
    </row>
    <row r="6" spans="1:60" ht="38.049999999999997"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168</v>
      </c>
      <c r="C8" s="181" t="s">
        <v>169</v>
      </c>
      <c r="D8" s="161"/>
      <c r="E8" s="162"/>
      <c r="F8" s="163"/>
      <c r="G8" s="163">
        <f>SUMIF(AG9:AG23,"&lt;&gt;NOR",G9:G23)</f>
        <v>0</v>
      </c>
      <c r="H8" s="163"/>
      <c r="I8" s="163">
        <f>SUM(I9:I23)</f>
        <v>56071.100000000006</v>
      </c>
      <c r="J8" s="163"/>
      <c r="K8" s="163">
        <f>SUM(K9:K23)</f>
        <v>147854.29</v>
      </c>
      <c r="L8" s="163"/>
      <c r="M8" s="163">
        <f>SUM(M9:M23)</f>
        <v>0</v>
      </c>
      <c r="N8" s="162"/>
      <c r="O8" s="162">
        <f>SUM(O9:O23)</f>
        <v>1.25</v>
      </c>
      <c r="P8" s="162"/>
      <c r="Q8" s="162">
        <f>SUM(Q9:Q23)</f>
        <v>0</v>
      </c>
      <c r="R8" s="163"/>
      <c r="S8" s="163"/>
      <c r="T8" s="164"/>
      <c r="U8" s="158"/>
      <c r="V8" s="158">
        <f>SUM(V9:V23)</f>
        <v>16.07</v>
      </c>
      <c r="W8" s="158"/>
      <c r="X8" s="158"/>
      <c r="Y8" s="158"/>
      <c r="AG8" t="s">
        <v>241</v>
      </c>
    </row>
    <row r="9" spans="1:60" ht="20.75" outlineLevel="1" x14ac:dyDescent="0.25">
      <c r="A9" s="173">
        <v>1</v>
      </c>
      <c r="B9" s="174" t="s">
        <v>477</v>
      </c>
      <c r="C9" s="182" t="s">
        <v>478</v>
      </c>
      <c r="D9" s="175" t="s">
        <v>337</v>
      </c>
      <c r="E9" s="176">
        <v>55</v>
      </c>
      <c r="F9" s="177"/>
      <c r="G9" s="178">
        <f t="shared" ref="G9:G23" si="0">ROUND(E9*F9,2)</f>
        <v>0</v>
      </c>
      <c r="H9" s="177">
        <v>23.61</v>
      </c>
      <c r="I9" s="178">
        <f t="shared" ref="I9:I23" si="1">ROUND(E9*H9,2)</f>
        <v>1298.55</v>
      </c>
      <c r="J9" s="177">
        <v>112.66</v>
      </c>
      <c r="K9" s="178">
        <f t="shared" ref="K9:K23" si="2">ROUND(E9*J9,2)</f>
        <v>6196.3</v>
      </c>
      <c r="L9" s="178">
        <v>21</v>
      </c>
      <c r="M9" s="178">
        <f t="shared" ref="M9:M23" si="3">G9*(1+L9/100)</f>
        <v>0</v>
      </c>
      <c r="N9" s="176">
        <v>2.7E-4</v>
      </c>
      <c r="O9" s="176">
        <f t="shared" ref="O9:O23" si="4">ROUND(E9*N9,2)</f>
        <v>0.01</v>
      </c>
      <c r="P9" s="176">
        <v>0</v>
      </c>
      <c r="Q9" s="176">
        <f t="shared" ref="Q9:Q23" si="5">ROUND(E9*P9,2)</f>
        <v>0</v>
      </c>
      <c r="R9" s="178"/>
      <c r="S9" s="178" t="s">
        <v>245</v>
      </c>
      <c r="T9" s="179" t="s">
        <v>246</v>
      </c>
      <c r="U9" s="157">
        <v>0</v>
      </c>
      <c r="V9" s="157">
        <f t="shared" ref="V9:V23" si="6">ROUND(E9*U9,2)</f>
        <v>0</v>
      </c>
      <c r="W9" s="157"/>
      <c r="X9" s="157" t="s">
        <v>247</v>
      </c>
      <c r="Y9" s="157" t="s">
        <v>248</v>
      </c>
      <c r="Z9" s="147"/>
      <c r="AA9" s="147"/>
      <c r="AB9" s="147"/>
      <c r="AC9" s="147"/>
      <c r="AD9" s="147"/>
      <c r="AE9" s="147"/>
      <c r="AF9" s="147"/>
      <c r="AG9" s="147" t="s">
        <v>445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479</v>
      </c>
      <c r="C10" s="182" t="s">
        <v>480</v>
      </c>
      <c r="D10" s="175" t="s">
        <v>337</v>
      </c>
      <c r="E10" s="176">
        <v>10</v>
      </c>
      <c r="F10" s="177"/>
      <c r="G10" s="178">
        <f t="shared" si="0"/>
        <v>0</v>
      </c>
      <c r="H10" s="177">
        <v>45.9</v>
      </c>
      <c r="I10" s="178">
        <f t="shared" si="1"/>
        <v>459</v>
      </c>
      <c r="J10" s="177">
        <v>169.72</v>
      </c>
      <c r="K10" s="178">
        <f t="shared" si="2"/>
        <v>1697.2</v>
      </c>
      <c r="L10" s="178">
        <v>21</v>
      </c>
      <c r="M10" s="178">
        <f t="shared" si="3"/>
        <v>0</v>
      </c>
      <c r="N10" s="176">
        <v>5.9699999999999996E-3</v>
      </c>
      <c r="O10" s="176">
        <f t="shared" si="4"/>
        <v>0.06</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445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3</v>
      </c>
      <c r="B11" s="174" t="s">
        <v>481</v>
      </c>
      <c r="C11" s="182" t="s">
        <v>482</v>
      </c>
      <c r="D11" s="175" t="s">
        <v>337</v>
      </c>
      <c r="E11" s="176">
        <v>8</v>
      </c>
      <c r="F11" s="177"/>
      <c r="G11" s="178">
        <f t="shared" si="0"/>
        <v>0</v>
      </c>
      <c r="H11" s="177">
        <v>52.39</v>
      </c>
      <c r="I11" s="178">
        <f t="shared" si="1"/>
        <v>419.12</v>
      </c>
      <c r="J11" s="177">
        <v>173.59</v>
      </c>
      <c r="K11" s="178">
        <f t="shared" si="2"/>
        <v>1388.72</v>
      </c>
      <c r="L11" s="178">
        <v>21</v>
      </c>
      <c r="M11" s="178">
        <f t="shared" si="3"/>
        <v>0</v>
      </c>
      <c r="N11" s="176">
        <v>5.9800000000000001E-3</v>
      </c>
      <c r="O11" s="176">
        <f t="shared" si="4"/>
        <v>0.05</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445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3">
        <v>4</v>
      </c>
      <c r="B12" s="174" t="s">
        <v>483</v>
      </c>
      <c r="C12" s="182" t="s">
        <v>484</v>
      </c>
      <c r="D12" s="175" t="s">
        <v>337</v>
      </c>
      <c r="E12" s="176">
        <v>160</v>
      </c>
      <c r="F12" s="177"/>
      <c r="G12" s="178">
        <f t="shared" si="0"/>
        <v>0</v>
      </c>
      <c r="H12" s="177">
        <v>36.770000000000003</v>
      </c>
      <c r="I12" s="178">
        <f t="shared" si="1"/>
        <v>5883.2</v>
      </c>
      <c r="J12" s="177">
        <v>165.06</v>
      </c>
      <c r="K12" s="178">
        <f t="shared" si="2"/>
        <v>26409.599999999999</v>
      </c>
      <c r="L12" s="178">
        <v>21</v>
      </c>
      <c r="M12" s="178">
        <f t="shared" si="3"/>
        <v>0</v>
      </c>
      <c r="N12" s="176">
        <v>5.9500000000000004E-3</v>
      </c>
      <c r="O12" s="176">
        <f t="shared" si="4"/>
        <v>0.95</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445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3">
        <v>5</v>
      </c>
      <c r="B13" s="174" t="s">
        <v>485</v>
      </c>
      <c r="C13" s="182" t="s">
        <v>486</v>
      </c>
      <c r="D13" s="175" t="s">
        <v>337</v>
      </c>
      <c r="E13" s="176">
        <v>160</v>
      </c>
      <c r="F13" s="177"/>
      <c r="G13" s="178">
        <f t="shared" si="0"/>
        <v>0</v>
      </c>
      <c r="H13" s="177">
        <v>185.29</v>
      </c>
      <c r="I13" s="178">
        <f t="shared" si="1"/>
        <v>29646.400000000001</v>
      </c>
      <c r="J13" s="177">
        <v>126.36</v>
      </c>
      <c r="K13" s="178">
        <f t="shared" si="2"/>
        <v>20217.599999999999</v>
      </c>
      <c r="L13" s="178">
        <v>21</v>
      </c>
      <c r="M13" s="178">
        <f t="shared" si="3"/>
        <v>0</v>
      </c>
      <c r="N13" s="176">
        <v>7.6000000000000004E-4</v>
      </c>
      <c r="O13" s="176">
        <f t="shared" si="4"/>
        <v>0.12</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445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487</v>
      </c>
      <c r="C14" s="182" t="s">
        <v>488</v>
      </c>
      <c r="D14" s="175" t="s">
        <v>337</v>
      </c>
      <c r="E14" s="176">
        <v>55</v>
      </c>
      <c r="F14" s="177"/>
      <c r="G14" s="178">
        <f t="shared" si="0"/>
        <v>0</v>
      </c>
      <c r="H14" s="177">
        <v>163.62</v>
      </c>
      <c r="I14" s="178">
        <f t="shared" si="1"/>
        <v>8999.1</v>
      </c>
      <c r="J14" s="177">
        <v>121.01</v>
      </c>
      <c r="K14" s="178">
        <f t="shared" si="2"/>
        <v>6655.55</v>
      </c>
      <c r="L14" s="178">
        <v>21</v>
      </c>
      <c r="M14" s="178">
        <f t="shared" si="3"/>
        <v>0</v>
      </c>
      <c r="N14" s="176">
        <v>6.4999999999999997E-4</v>
      </c>
      <c r="O14" s="176">
        <f t="shared" si="4"/>
        <v>0.04</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445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489</v>
      </c>
      <c r="C15" s="182" t="s">
        <v>490</v>
      </c>
      <c r="D15" s="175" t="s">
        <v>337</v>
      </c>
      <c r="E15" s="176">
        <v>8</v>
      </c>
      <c r="F15" s="177"/>
      <c r="G15" s="178">
        <f t="shared" si="0"/>
        <v>0</v>
      </c>
      <c r="H15" s="177">
        <v>284.19</v>
      </c>
      <c r="I15" s="178">
        <f t="shared" si="1"/>
        <v>2273.52</v>
      </c>
      <c r="J15" s="177">
        <v>134.97999999999999</v>
      </c>
      <c r="K15" s="178">
        <f t="shared" si="2"/>
        <v>1079.8399999999999</v>
      </c>
      <c r="L15" s="178">
        <v>21</v>
      </c>
      <c r="M15" s="178">
        <f t="shared" si="3"/>
        <v>0</v>
      </c>
      <c r="N15" s="176">
        <v>1.01E-3</v>
      </c>
      <c r="O15" s="176">
        <f t="shared" si="4"/>
        <v>0.01</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445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491</v>
      </c>
      <c r="C16" s="182" t="s">
        <v>492</v>
      </c>
      <c r="D16" s="175" t="s">
        <v>337</v>
      </c>
      <c r="E16" s="176">
        <v>10</v>
      </c>
      <c r="F16" s="177"/>
      <c r="G16" s="178">
        <f t="shared" si="0"/>
        <v>0</v>
      </c>
      <c r="H16" s="177">
        <v>232.15</v>
      </c>
      <c r="I16" s="178">
        <f t="shared" si="1"/>
        <v>2321.5</v>
      </c>
      <c r="J16" s="177">
        <v>130.68</v>
      </c>
      <c r="K16" s="178">
        <f t="shared" si="2"/>
        <v>1306.8</v>
      </c>
      <c r="L16" s="178">
        <v>21</v>
      </c>
      <c r="M16" s="178">
        <f t="shared" si="3"/>
        <v>0</v>
      </c>
      <c r="N16" s="176">
        <v>8.8000000000000003E-4</v>
      </c>
      <c r="O16" s="176">
        <f t="shared" si="4"/>
        <v>0.01</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445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9</v>
      </c>
      <c r="B17" s="174" t="s">
        <v>493</v>
      </c>
      <c r="C17" s="182" t="s">
        <v>494</v>
      </c>
      <c r="D17" s="175" t="s">
        <v>495</v>
      </c>
      <c r="E17" s="176">
        <v>1.5</v>
      </c>
      <c r="F17" s="177"/>
      <c r="G17" s="178">
        <f t="shared" si="0"/>
        <v>0</v>
      </c>
      <c r="H17" s="177">
        <v>0</v>
      </c>
      <c r="I17" s="178">
        <f t="shared" si="1"/>
        <v>0</v>
      </c>
      <c r="J17" s="177">
        <v>1090.2</v>
      </c>
      <c r="K17" s="178">
        <f t="shared" si="2"/>
        <v>1635.3</v>
      </c>
      <c r="L17" s="178">
        <v>21</v>
      </c>
      <c r="M17" s="178">
        <f t="shared" si="3"/>
        <v>0</v>
      </c>
      <c r="N17" s="176">
        <v>0</v>
      </c>
      <c r="O17" s="176">
        <f t="shared" si="4"/>
        <v>0</v>
      </c>
      <c r="P17" s="176">
        <v>0</v>
      </c>
      <c r="Q17" s="176">
        <f t="shared" si="5"/>
        <v>0</v>
      </c>
      <c r="R17" s="178" t="s">
        <v>496</v>
      </c>
      <c r="S17" s="178" t="s">
        <v>497</v>
      </c>
      <c r="T17" s="179" t="s">
        <v>246</v>
      </c>
      <c r="U17" s="157">
        <v>3.5630000000000002</v>
      </c>
      <c r="V17" s="157">
        <f t="shared" si="6"/>
        <v>5.34</v>
      </c>
      <c r="W17" s="157"/>
      <c r="X17" s="157" t="s">
        <v>247</v>
      </c>
      <c r="Y17" s="157" t="s">
        <v>248</v>
      </c>
      <c r="Z17" s="147"/>
      <c r="AA17" s="147"/>
      <c r="AB17" s="147"/>
      <c r="AC17" s="147"/>
      <c r="AD17" s="147"/>
      <c r="AE17" s="147"/>
      <c r="AF17" s="147"/>
      <c r="AG17" s="147" t="s">
        <v>445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10</v>
      </c>
      <c r="B18" s="174" t="s">
        <v>498</v>
      </c>
      <c r="C18" s="182" t="s">
        <v>499</v>
      </c>
      <c r="D18" s="175" t="s">
        <v>337</v>
      </c>
      <c r="E18" s="176">
        <v>233</v>
      </c>
      <c r="F18" s="177"/>
      <c r="G18" s="178">
        <f t="shared" si="0"/>
        <v>0</v>
      </c>
      <c r="H18" s="177">
        <v>7.7</v>
      </c>
      <c r="I18" s="178">
        <f t="shared" si="1"/>
        <v>1794.1</v>
      </c>
      <c r="J18" s="177">
        <v>332.93</v>
      </c>
      <c r="K18" s="178">
        <f t="shared" si="2"/>
        <v>77572.69</v>
      </c>
      <c r="L18" s="178">
        <v>21</v>
      </c>
      <c r="M18" s="178">
        <f t="shared" si="3"/>
        <v>0</v>
      </c>
      <c r="N18" s="176">
        <v>0</v>
      </c>
      <c r="O18" s="176">
        <f t="shared" si="4"/>
        <v>0</v>
      </c>
      <c r="P18" s="176">
        <v>0</v>
      </c>
      <c r="Q18" s="176">
        <f t="shared" si="5"/>
        <v>0</v>
      </c>
      <c r="R18" s="178" t="s">
        <v>496</v>
      </c>
      <c r="S18" s="178" t="s">
        <v>497</v>
      </c>
      <c r="T18" s="179" t="s">
        <v>246</v>
      </c>
      <c r="U18" s="157">
        <v>1.7999999999999999E-2</v>
      </c>
      <c r="V18" s="157">
        <f t="shared" si="6"/>
        <v>4.1900000000000004</v>
      </c>
      <c r="W18" s="157"/>
      <c r="X18" s="157" t="s">
        <v>247</v>
      </c>
      <c r="Y18" s="157" t="s">
        <v>248</v>
      </c>
      <c r="Z18" s="147"/>
      <c r="AA18" s="147"/>
      <c r="AB18" s="147"/>
      <c r="AC18" s="147"/>
      <c r="AD18" s="147"/>
      <c r="AE18" s="147"/>
      <c r="AF18" s="147"/>
      <c r="AG18" s="147" t="s">
        <v>445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3">
        <v>11</v>
      </c>
      <c r="B19" s="174" t="s">
        <v>500</v>
      </c>
      <c r="C19" s="182" t="s">
        <v>501</v>
      </c>
      <c r="D19" s="175" t="s">
        <v>502</v>
      </c>
      <c r="E19" s="176">
        <v>9</v>
      </c>
      <c r="F19" s="177"/>
      <c r="G19" s="178">
        <f t="shared" si="0"/>
        <v>0</v>
      </c>
      <c r="H19" s="177">
        <v>49.85</v>
      </c>
      <c r="I19" s="178">
        <f t="shared" si="1"/>
        <v>448.65</v>
      </c>
      <c r="J19" s="177">
        <v>58.83</v>
      </c>
      <c r="K19" s="178">
        <f t="shared" si="2"/>
        <v>529.47</v>
      </c>
      <c r="L19" s="178">
        <v>21</v>
      </c>
      <c r="M19" s="178">
        <f t="shared" si="3"/>
        <v>0</v>
      </c>
      <c r="N19" s="176">
        <v>2.4000000000000001E-4</v>
      </c>
      <c r="O19" s="176">
        <f t="shared" si="4"/>
        <v>0</v>
      </c>
      <c r="P19" s="176">
        <v>0</v>
      </c>
      <c r="Q19" s="176">
        <f t="shared" si="5"/>
        <v>0</v>
      </c>
      <c r="R19" s="178" t="s">
        <v>496</v>
      </c>
      <c r="S19" s="178" t="s">
        <v>497</v>
      </c>
      <c r="T19" s="179" t="s">
        <v>246</v>
      </c>
      <c r="U19" s="157">
        <v>0.12089999999999999</v>
      </c>
      <c r="V19" s="157">
        <f t="shared" si="6"/>
        <v>1.0900000000000001</v>
      </c>
      <c r="W19" s="157"/>
      <c r="X19" s="157" t="s">
        <v>247</v>
      </c>
      <c r="Y19" s="157" t="s">
        <v>248</v>
      </c>
      <c r="Z19" s="147"/>
      <c r="AA19" s="147"/>
      <c r="AB19" s="147"/>
      <c r="AC19" s="147"/>
      <c r="AD19" s="147"/>
      <c r="AE19" s="147"/>
      <c r="AF19" s="147"/>
      <c r="AG19" s="147" t="s">
        <v>445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75" outlineLevel="1" x14ac:dyDescent="0.25">
      <c r="A20" s="173">
        <v>12</v>
      </c>
      <c r="B20" s="174" t="s">
        <v>503</v>
      </c>
      <c r="C20" s="182" t="s">
        <v>504</v>
      </c>
      <c r="D20" s="175" t="s">
        <v>337</v>
      </c>
      <c r="E20" s="176">
        <v>8</v>
      </c>
      <c r="F20" s="177"/>
      <c r="G20" s="178">
        <f t="shared" si="0"/>
        <v>0</v>
      </c>
      <c r="H20" s="177">
        <v>84.81</v>
      </c>
      <c r="I20" s="178">
        <f t="shared" si="1"/>
        <v>678.48</v>
      </c>
      <c r="J20" s="177">
        <v>227.99</v>
      </c>
      <c r="K20" s="178">
        <f t="shared" si="2"/>
        <v>1823.92</v>
      </c>
      <c r="L20" s="178">
        <v>21</v>
      </c>
      <c r="M20" s="178">
        <f t="shared" si="3"/>
        <v>0</v>
      </c>
      <c r="N20" s="176">
        <v>4.6000000000000001E-4</v>
      </c>
      <c r="O20" s="176">
        <f t="shared" si="4"/>
        <v>0</v>
      </c>
      <c r="P20" s="176">
        <v>0</v>
      </c>
      <c r="Q20" s="176">
        <f t="shared" si="5"/>
        <v>0</v>
      </c>
      <c r="R20" s="178" t="s">
        <v>496</v>
      </c>
      <c r="S20" s="178" t="s">
        <v>497</v>
      </c>
      <c r="T20" s="179" t="s">
        <v>246</v>
      </c>
      <c r="U20" s="157">
        <v>0.54600000000000004</v>
      </c>
      <c r="V20" s="157">
        <f t="shared" si="6"/>
        <v>4.37</v>
      </c>
      <c r="W20" s="157"/>
      <c r="X20" s="157" t="s">
        <v>247</v>
      </c>
      <c r="Y20" s="157" t="s">
        <v>248</v>
      </c>
      <c r="Z20" s="147"/>
      <c r="AA20" s="147"/>
      <c r="AB20" s="147"/>
      <c r="AC20" s="147"/>
      <c r="AD20" s="147"/>
      <c r="AE20" s="147"/>
      <c r="AF20" s="147"/>
      <c r="AG20" s="147" t="s">
        <v>445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13</v>
      </c>
      <c r="B21" s="174" t="s">
        <v>505</v>
      </c>
      <c r="C21" s="182" t="s">
        <v>1952</v>
      </c>
      <c r="D21" s="175" t="s">
        <v>337</v>
      </c>
      <c r="E21" s="176">
        <v>8</v>
      </c>
      <c r="F21" s="177"/>
      <c r="G21" s="178">
        <f t="shared" si="0"/>
        <v>0</v>
      </c>
      <c r="H21" s="177">
        <v>107.35</v>
      </c>
      <c r="I21" s="178">
        <f t="shared" si="1"/>
        <v>858.8</v>
      </c>
      <c r="J21" s="177">
        <v>56.53</v>
      </c>
      <c r="K21" s="178">
        <f t="shared" si="2"/>
        <v>452.24</v>
      </c>
      <c r="L21" s="178">
        <v>21</v>
      </c>
      <c r="M21" s="178">
        <f t="shared" si="3"/>
        <v>0</v>
      </c>
      <c r="N21" s="176">
        <v>1.4999999999999999E-4</v>
      </c>
      <c r="O21" s="176">
        <f t="shared" si="4"/>
        <v>0</v>
      </c>
      <c r="P21" s="176">
        <v>0</v>
      </c>
      <c r="Q21" s="176">
        <f t="shared" si="5"/>
        <v>0</v>
      </c>
      <c r="R21" s="178"/>
      <c r="S21" s="178" t="s">
        <v>245</v>
      </c>
      <c r="T21" s="179" t="s">
        <v>246</v>
      </c>
      <c r="U21" s="157">
        <v>0</v>
      </c>
      <c r="V21" s="157">
        <f t="shared" si="6"/>
        <v>0</v>
      </c>
      <c r="W21" s="157"/>
      <c r="X21" s="157" t="s">
        <v>247</v>
      </c>
      <c r="Y21" s="157" t="s">
        <v>248</v>
      </c>
      <c r="Z21" s="147"/>
      <c r="AA21" s="147"/>
      <c r="AB21" s="147"/>
      <c r="AC21" s="147"/>
      <c r="AD21" s="147"/>
      <c r="AE21" s="147"/>
      <c r="AF21" s="147"/>
      <c r="AG21" s="147" t="s">
        <v>445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14</v>
      </c>
      <c r="B22" s="174" t="s">
        <v>506</v>
      </c>
      <c r="C22" s="182" t="s">
        <v>1953</v>
      </c>
      <c r="D22" s="175" t="s">
        <v>337</v>
      </c>
      <c r="E22" s="176">
        <v>10</v>
      </c>
      <c r="F22" s="177"/>
      <c r="G22" s="178">
        <f t="shared" si="0"/>
        <v>0</v>
      </c>
      <c r="H22" s="177">
        <v>74.98</v>
      </c>
      <c r="I22" s="178">
        <f t="shared" si="1"/>
        <v>749.8</v>
      </c>
      <c r="J22" s="177">
        <v>42.89</v>
      </c>
      <c r="K22" s="178">
        <f t="shared" si="2"/>
        <v>428.9</v>
      </c>
      <c r="L22" s="178">
        <v>21</v>
      </c>
      <c r="M22" s="178">
        <f t="shared" si="3"/>
        <v>0</v>
      </c>
      <c r="N22" s="176">
        <v>6.0000000000000002E-5</v>
      </c>
      <c r="O22" s="176">
        <f t="shared" si="4"/>
        <v>0</v>
      </c>
      <c r="P22" s="176">
        <v>0</v>
      </c>
      <c r="Q22" s="176">
        <f t="shared" si="5"/>
        <v>0</v>
      </c>
      <c r="R22" s="178"/>
      <c r="S22" s="178" t="s">
        <v>245</v>
      </c>
      <c r="T22" s="179" t="s">
        <v>246</v>
      </c>
      <c r="U22" s="157">
        <v>0</v>
      </c>
      <c r="V22" s="157">
        <f t="shared" si="6"/>
        <v>0</v>
      </c>
      <c r="W22" s="157"/>
      <c r="X22" s="157" t="s">
        <v>247</v>
      </c>
      <c r="Y22" s="157" t="s">
        <v>248</v>
      </c>
      <c r="Z22" s="147"/>
      <c r="AA22" s="147"/>
      <c r="AB22" s="147"/>
      <c r="AC22" s="147"/>
      <c r="AD22" s="147"/>
      <c r="AE22" s="147"/>
      <c r="AF22" s="147"/>
      <c r="AG22" s="147" t="s">
        <v>445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75" outlineLevel="1" x14ac:dyDescent="0.25">
      <c r="A23" s="173">
        <v>15</v>
      </c>
      <c r="B23" s="174" t="s">
        <v>507</v>
      </c>
      <c r="C23" s="182" t="s">
        <v>508</v>
      </c>
      <c r="D23" s="175" t="s">
        <v>337</v>
      </c>
      <c r="E23" s="176">
        <v>8</v>
      </c>
      <c r="F23" s="177"/>
      <c r="G23" s="178">
        <f t="shared" si="0"/>
        <v>0</v>
      </c>
      <c r="H23" s="177">
        <v>30.11</v>
      </c>
      <c r="I23" s="178">
        <f t="shared" si="1"/>
        <v>240.88</v>
      </c>
      <c r="J23" s="177">
        <v>57.52</v>
      </c>
      <c r="K23" s="178">
        <f t="shared" si="2"/>
        <v>460.16</v>
      </c>
      <c r="L23" s="178">
        <v>21</v>
      </c>
      <c r="M23" s="178">
        <f t="shared" si="3"/>
        <v>0</v>
      </c>
      <c r="N23" s="176">
        <v>3.0000000000000001E-5</v>
      </c>
      <c r="O23" s="176">
        <f t="shared" si="4"/>
        <v>0</v>
      </c>
      <c r="P23" s="176">
        <v>0</v>
      </c>
      <c r="Q23" s="176">
        <f t="shared" si="5"/>
        <v>0</v>
      </c>
      <c r="R23" s="178" t="s">
        <v>509</v>
      </c>
      <c r="S23" s="178" t="s">
        <v>497</v>
      </c>
      <c r="T23" s="179" t="s">
        <v>246</v>
      </c>
      <c r="U23" s="157">
        <v>0.13500000000000001</v>
      </c>
      <c r="V23" s="157">
        <f t="shared" si="6"/>
        <v>1.08</v>
      </c>
      <c r="W23" s="157"/>
      <c r="X23" s="157" t="s">
        <v>247</v>
      </c>
      <c r="Y23" s="157" t="s">
        <v>248</v>
      </c>
      <c r="Z23" s="147"/>
      <c r="AA23" s="147"/>
      <c r="AB23" s="147"/>
      <c r="AC23" s="147"/>
      <c r="AD23" s="147"/>
      <c r="AE23" s="147"/>
      <c r="AF23" s="147"/>
      <c r="AG23" s="147" t="s">
        <v>445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5">
      <c r="A24" s="159" t="s">
        <v>240</v>
      </c>
      <c r="B24" s="160" t="s">
        <v>170</v>
      </c>
      <c r="C24" s="181" t="s">
        <v>171</v>
      </c>
      <c r="D24" s="161"/>
      <c r="E24" s="162"/>
      <c r="F24" s="163"/>
      <c r="G24" s="163">
        <f>SUMIF(AG25:AG34,"&lt;&gt;NOR",G25:G34)</f>
        <v>0</v>
      </c>
      <c r="H24" s="163"/>
      <c r="I24" s="163">
        <f>SUM(I25:I34)</f>
        <v>47557.409999999996</v>
      </c>
      <c r="J24" s="163"/>
      <c r="K24" s="163">
        <f>SUM(K25:K34)</f>
        <v>18332.739999999998</v>
      </c>
      <c r="L24" s="163"/>
      <c r="M24" s="163">
        <f>SUM(M25:M34)</f>
        <v>0</v>
      </c>
      <c r="N24" s="162"/>
      <c r="O24" s="162">
        <f>SUM(O25:O34)</f>
        <v>0</v>
      </c>
      <c r="P24" s="162"/>
      <c r="Q24" s="162">
        <f>SUM(Q25:Q34)</f>
        <v>0</v>
      </c>
      <c r="R24" s="163"/>
      <c r="S24" s="163"/>
      <c r="T24" s="164"/>
      <c r="U24" s="158"/>
      <c r="V24" s="158">
        <f>SUM(V25:V34)</f>
        <v>11.639999999999999</v>
      </c>
      <c r="W24" s="158"/>
      <c r="X24" s="158"/>
      <c r="Y24" s="158"/>
      <c r="AG24" t="s">
        <v>241</v>
      </c>
    </row>
    <row r="25" spans="1:60" ht="20.75" outlineLevel="1" x14ac:dyDescent="0.25">
      <c r="A25" s="173">
        <v>16</v>
      </c>
      <c r="B25" s="174" t="s">
        <v>510</v>
      </c>
      <c r="C25" s="182" t="s">
        <v>511</v>
      </c>
      <c r="D25" s="175" t="s">
        <v>502</v>
      </c>
      <c r="E25" s="176">
        <v>40</v>
      </c>
      <c r="F25" s="177"/>
      <c r="G25" s="178">
        <f t="shared" ref="G25:G34" si="7">ROUND(E25*F25,2)</f>
        <v>0</v>
      </c>
      <c r="H25" s="177">
        <v>576.29999999999995</v>
      </c>
      <c r="I25" s="178">
        <f t="shared" ref="I25:I34" si="8">ROUND(E25*H25,2)</f>
        <v>23052</v>
      </c>
      <c r="J25" s="177">
        <v>70</v>
      </c>
      <c r="K25" s="178">
        <f t="shared" ref="K25:K34" si="9">ROUND(E25*J25,2)</f>
        <v>2800</v>
      </c>
      <c r="L25" s="178">
        <v>21</v>
      </c>
      <c r="M25" s="178">
        <f t="shared" ref="M25:M34" si="10">G25*(1+L25/100)</f>
        <v>0</v>
      </c>
      <c r="N25" s="176">
        <v>9.0000000000000006E-5</v>
      </c>
      <c r="O25" s="176">
        <f t="shared" ref="O25:O34" si="11">ROUND(E25*N25,2)</f>
        <v>0</v>
      </c>
      <c r="P25" s="176">
        <v>0</v>
      </c>
      <c r="Q25" s="176">
        <f t="shared" ref="Q25:Q34" si="12">ROUND(E25*P25,2)</f>
        <v>0</v>
      </c>
      <c r="R25" s="178" t="s">
        <v>496</v>
      </c>
      <c r="S25" s="178" t="s">
        <v>497</v>
      </c>
      <c r="T25" s="179" t="s">
        <v>246</v>
      </c>
      <c r="U25" s="157">
        <v>0.16400000000000001</v>
      </c>
      <c r="V25" s="157">
        <f t="shared" ref="V25:V34" si="13">ROUND(E25*U25,2)</f>
        <v>6.56</v>
      </c>
      <c r="W25" s="157"/>
      <c r="X25" s="157" t="s">
        <v>247</v>
      </c>
      <c r="Y25" s="157" t="s">
        <v>248</v>
      </c>
      <c r="Z25" s="147"/>
      <c r="AA25" s="147"/>
      <c r="AB25" s="147"/>
      <c r="AC25" s="147"/>
      <c r="AD25" s="147"/>
      <c r="AE25" s="147"/>
      <c r="AF25" s="147"/>
      <c r="AG25" s="147" t="s">
        <v>445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17</v>
      </c>
      <c r="B26" s="174" t="s">
        <v>512</v>
      </c>
      <c r="C26" s="182" t="s">
        <v>513</v>
      </c>
      <c r="D26" s="175" t="s">
        <v>502</v>
      </c>
      <c r="E26" s="176">
        <v>40</v>
      </c>
      <c r="F26" s="177"/>
      <c r="G26" s="178">
        <f t="shared" si="7"/>
        <v>0</v>
      </c>
      <c r="H26" s="177">
        <v>466.33</v>
      </c>
      <c r="I26" s="178">
        <f t="shared" si="8"/>
        <v>18653.2</v>
      </c>
      <c r="J26" s="177">
        <v>0</v>
      </c>
      <c r="K26" s="178">
        <f t="shared" si="9"/>
        <v>0</v>
      </c>
      <c r="L26" s="178">
        <v>21</v>
      </c>
      <c r="M26" s="178">
        <f t="shared" si="10"/>
        <v>0</v>
      </c>
      <c r="N26" s="176">
        <v>1E-4</v>
      </c>
      <c r="O26" s="176">
        <f t="shared" si="11"/>
        <v>0</v>
      </c>
      <c r="P26" s="176">
        <v>0</v>
      </c>
      <c r="Q26" s="176">
        <f t="shared" si="12"/>
        <v>0</v>
      </c>
      <c r="R26" s="178"/>
      <c r="S26" s="178" t="s">
        <v>245</v>
      </c>
      <c r="T26" s="179" t="s">
        <v>246</v>
      </c>
      <c r="U26" s="157">
        <v>0</v>
      </c>
      <c r="V26" s="157">
        <f t="shared" si="13"/>
        <v>0</v>
      </c>
      <c r="W26" s="157"/>
      <c r="X26" s="157" t="s">
        <v>264</v>
      </c>
      <c r="Y26" s="157" t="s">
        <v>248</v>
      </c>
      <c r="Z26" s="147"/>
      <c r="AA26" s="147"/>
      <c r="AB26" s="147"/>
      <c r="AC26" s="147"/>
      <c r="AD26" s="147"/>
      <c r="AE26" s="147"/>
      <c r="AF26" s="147"/>
      <c r="AG26" s="147" t="s">
        <v>265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18</v>
      </c>
      <c r="B27" s="174" t="s">
        <v>514</v>
      </c>
      <c r="C27" s="182" t="s">
        <v>515</v>
      </c>
      <c r="D27" s="175" t="s">
        <v>502</v>
      </c>
      <c r="E27" s="176">
        <v>9</v>
      </c>
      <c r="F27" s="177"/>
      <c r="G27" s="178">
        <f t="shared" si="7"/>
        <v>0</v>
      </c>
      <c r="H27" s="177">
        <v>7.75</v>
      </c>
      <c r="I27" s="178">
        <f t="shared" si="8"/>
        <v>69.75</v>
      </c>
      <c r="J27" s="177">
        <v>86.55</v>
      </c>
      <c r="K27" s="178">
        <f t="shared" si="9"/>
        <v>778.95</v>
      </c>
      <c r="L27" s="178">
        <v>21</v>
      </c>
      <c r="M27" s="178">
        <f t="shared" si="10"/>
        <v>0</v>
      </c>
      <c r="N27" s="176">
        <v>0</v>
      </c>
      <c r="O27" s="176">
        <f t="shared" si="11"/>
        <v>0</v>
      </c>
      <c r="P27" s="176">
        <v>0</v>
      </c>
      <c r="Q27" s="176">
        <f t="shared" si="12"/>
        <v>0</v>
      </c>
      <c r="R27" s="178"/>
      <c r="S27" s="178" t="s">
        <v>245</v>
      </c>
      <c r="T27" s="179" t="s">
        <v>246</v>
      </c>
      <c r="U27" s="157">
        <v>0</v>
      </c>
      <c r="V27" s="157">
        <f t="shared" si="13"/>
        <v>0</v>
      </c>
      <c r="W27" s="157"/>
      <c r="X27" s="157" t="s">
        <v>247</v>
      </c>
      <c r="Y27" s="157" t="s">
        <v>248</v>
      </c>
      <c r="Z27" s="147"/>
      <c r="AA27" s="147"/>
      <c r="AB27" s="147"/>
      <c r="AC27" s="147"/>
      <c r="AD27" s="147"/>
      <c r="AE27" s="147"/>
      <c r="AF27" s="147"/>
      <c r="AG27" s="147" t="s">
        <v>445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19</v>
      </c>
      <c r="B28" s="174" t="s">
        <v>516</v>
      </c>
      <c r="C28" s="182" t="s">
        <v>517</v>
      </c>
      <c r="D28" s="175" t="s">
        <v>502</v>
      </c>
      <c r="E28" s="176">
        <v>9</v>
      </c>
      <c r="F28" s="177"/>
      <c r="G28" s="178">
        <f t="shared" si="7"/>
        <v>0</v>
      </c>
      <c r="H28" s="177">
        <v>2.64</v>
      </c>
      <c r="I28" s="178">
        <f t="shared" si="8"/>
        <v>23.76</v>
      </c>
      <c r="J28" s="177">
        <v>64.180000000000007</v>
      </c>
      <c r="K28" s="178">
        <f t="shared" si="9"/>
        <v>577.62</v>
      </c>
      <c r="L28" s="178">
        <v>21</v>
      </c>
      <c r="M28" s="178">
        <f t="shared" si="10"/>
        <v>0</v>
      </c>
      <c r="N28" s="176">
        <v>0</v>
      </c>
      <c r="O28" s="176">
        <f t="shared" si="11"/>
        <v>0</v>
      </c>
      <c r="P28" s="176">
        <v>0</v>
      </c>
      <c r="Q28" s="176">
        <f t="shared" si="12"/>
        <v>0</v>
      </c>
      <c r="R28" s="178" t="s">
        <v>496</v>
      </c>
      <c r="S28" s="178" t="s">
        <v>497</v>
      </c>
      <c r="T28" s="179" t="s">
        <v>246</v>
      </c>
      <c r="U28" s="157">
        <v>0.16500000000000001</v>
      </c>
      <c r="V28" s="157">
        <f t="shared" si="13"/>
        <v>1.49</v>
      </c>
      <c r="W28" s="157"/>
      <c r="X28" s="157" t="s">
        <v>247</v>
      </c>
      <c r="Y28" s="157" t="s">
        <v>248</v>
      </c>
      <c r="Z28" s="147"/>
      <c r="AA28" s="147"/>
      <c r="AB28" s="147"/>
      <c r="AC28" s="147"/>
      <c r="AD28" s="147"/>
      <c r="AE28" s="147"/>
      <c r="AF28" s="147"/>
      <c r="AG28" s="147" t="s">
        <v>445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20</v>
      </c>
      <c r="B29" s="174" t="s">
        <v>518</v>
      </c>
      <c r="C29" s="182" t="s">
        <v>519</v>
      </c>
      <c r="D29" s="175" t="s">
        <v>502</v>
      </c>
      <c r="E29" s="176">
        <v>8</v>
      </c>
      <c r="F29" s="177"/>
      <c r="G29" s="178">
        <f t="shared" si="7"/>
        <v>0</v>
      </c>
      <c r="H29" s="177">
        <v>0.88</v>
      </c>
      <c r="I29" s="178">
        <f t="shared" si="8"/>
        <v>7.04</v>
      </c>
      <c r="J29" s="177">
        <v>19.82</v>
      </c>
      <c r="K29" s="178">
        <f t="shared" si="9"/>
        <v>158.56</v>
      </c>
      <c r="L29" s="178">
        <v>21</v>
      </c>
      <c r="M29" s="178">
        <f t="shared" si="10"/>
        <v>0</v>
      </c>
      <c r="N29" s="176">
        <v>0</v>
      </c>
      <c r="O29" s="176">
        <f t="shared" si="11"/>
        <v>0</v>
      </c>
      <c r="P29" s="176">
        <v>0</v>
      </c>
      <c r="Q29" s="176">
        <f t="shared" si="12"/>
        <v>0</v>
      </c>
      <c r="R29" s="178" t="s">
        <v>496</v>
      </c>
      <c r="S29" s="178" t="s">
        <v>497</v>
      </c>
      <c r="T29" s="179" t="s">
        <v>246</v>
      </c>
      <c r="U29" s="157">
        <v>5.0999999999999997E-2</v>
      </c>
      <c r="V29" s="157">
        <f t="shared" si="13"/>
        <v>0.41</v>
      </c>
      <c r="W29" s="157"/>
      <c r="X29" s="157" t="s">
        <v>247</v>
      </c>
      <c r="Y29" s="157" t="s">
        <v>248</v>
      </c>
      <c r="Z29" s="147"/>
      <c r="AA29" s="147"/>
      <c r="AB29" s="147"/>
      <c r="AC29" s="147"/>
      <c r="AD29" s="147"/>
      <c r="AE29" s="147"/>
      <c r="AF29" s="147"/>
      <c r="AG29" s="147" t="s">
        <v>445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21</v>
      </c>
      <c r="B30" s="174" t="s">
        <v>520</v>
      </c>
      <c r="C30" s="182" t="s">
        <v>521</v>
      </c>
      <c r="D30" s="175" t="s">
        <v>502</v>
      </c>
      <c r="E30" s="176">
        <v>8</v>
      </c>
      <c r="F30" s="177"/>
      <c r="G30" s="178">
        <f t="shared" si="7"/>
        <v>0</v>
      </c>
      <c r="H30" s="177">
        <v>1.75</v>
      </c>
      <c r="I30" s="178">
        <f t="shared" si="8"/>
        <v>14</v>
      </c>
      <c r="J30" s="177">
        <v>63.68</v>
      </c>
      <c r="K30" s="178">
        <f t="shared" si="9"/>
        <v>509.44</v>
      </c>
      <c r="L30" s="178">
        <v>21</v>
      </c>
      <c r="M30" s="178">
        <f t="shared" si="10"/>
        <v>0</v>
      </c>
      <c r="N30" s="176">
        <v>0</v>
      </c>
      <c r="O30" s="176">
        <f t="shared" si="11"/>
        <v>0</v>
      </c>
      <c r="P30" s="176">
        <v>0</v>
      </c>
      <c r="Q30" s="176">
        <f t="shared" si="12"/>
        <v>0</v>
      </c>
      <c r="R30" s="178" t="s">
        <v>496</v>
      </c>
      <c r="S30" s="178" t="s">
        <v>497</v>
      </c>
      <c r="T30" s="179" t="s">
        <v>246</v>
      </c>
      <c r="U30" s="157">
        <v>0.16500000000000001</v>
      </c>
      <c r="V30" s="157">
        <f t="shared" si="13"/>
        <v>1.32</v>
      </c>
      <c r="W30" s="157"/>
      <c r="X30" s="157" t="s">
        <v>247</v>
      </c>
      <c r="Y30" s="157" t="s">
        <v>248</v>
      </c>
      <c r="Z30" s="147"/>
      <c r="AA30" s="147"/>
      <c r="AB30" s="147"/>
      <c r="AC30" s="147"/>
      <c r="AD30" s="147"/>
      <c r="AE30" s="147"/>
      <c r="AF30" s="147"/>
      <c r="AG30" s="147" t="s">
        <v>445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22</v>
      </c>
      <c r="B31" s="174" t="s">
        <v>522</v>
      </c>
      <c r="C31" s="182" t="s">
        <v>1954</v>
      </c>
      <c r="D31" s="175" t="s">
        <v>502</v>
      </c>
      <c r="E31" s="176">
        <v>8</v>
      </c>
      <c r="F31" s="177"/>
      <c r="G31" s="178">
        <f t="shared" si="7"/>
        <v>0</v>
      </c>
      <c r="H31" s="177">
        <v>174.75</v>
      </c>
      <c r="I31" s="178">
        <f t="shared" si="8"/>
        <v>1398</v>
      </c>
      <c r="J31" s="177">
        <v>23.62</v>
      </c>
      <c r="K31" s="178">
        <f t="shared" si="9"/>
        <v>188.96</v>
      </c>
      <c r="L31" s="178">
        <v>21</v>
      </c>
      <c r="M31" s="178">
        <f t="shared" si="10"/>
        <v>0</v>
      </c>
      <c r="N31" s="176">
        <v>0</v>
      </c>
      <c r="O31" s="176">
        <f t="shared" si="11"/>
        <v>0</v>
      </c>
      <c r="P31" s="176">
        <v>0</v>
      </c>
      <c r="Q31" s="176">
        <f t="shared" si="12"/>
        <v>0</v>
      </c>
      <c r="R31" s="178"/>
      <c r="S31" s="178" t="s">
        <v>245</v>
      </c>
      <c r="T31" s="179" t="s">
        <v>246</v>
      </c>
      <c r="U31" s="157">
        <v>0</v>
      </c>
      <c r="V31" s="157">
        <f t="shared" si="13"/>
        <v>0</v>
      </c>
      <c r="W31" s="157"/>
      <c r="X31" s="157" t="s">
        <v>247</v>
      </c>
      <c r="Y31" s="157" t="s">
        <v>248</v>
      </c>
      <c r="Z31" s="147"/>
      <c r="AA31" s="147"/>
      <c r="AB31" s="147"/>
      <c r="AC31" s="147"/>
      <c r="AD31" s="147"/>
      <c r="AE31" s="147"/>
      <c r="AF31" s="147"/>
      <c r="AG31" s="147" t="s">
        <v>445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23</v>
      </c>
      <c r="B32" s="174" t="s">
        <v>523</v>
      </c>
      <c r="C32" s="182" t="s">
        <v>1955</v>
      </c>
      <c r="D32" s="175" t="s">
        <v>502</v>
      </c>
      <c r="E32" s="176">
        <v>8</v>
      </c>
      <c r="F32" s="177"/>
      <c r="G32" s="178">
        <f t="shared" si="7"/>
        <v>0</v>
      </c>
      <c r="H32" s="177">
        <v>126.86</v>
      </c>
      <c r="I32" s="178">
        <f t="shared" si="8"/>
        <v>1014.88</v>
      </c>
      <c r="J32" s="177">
        <v>62.89</v>
      </c>
      <c r="K32" s="178">
        <f t="shared" si="9"/>
        <v>503.12</v>
      </c>
      <c r="L32" s="178">
        <v>21</v>
      </c>
      <c r="M32" s="178">
        <f t="shared" si="10"/>
        <v>0</v>
      </c>
      <c r="N32" s="176">
        <v>1.3999999999999999E-4</v>
      </c>
      <c r="O32" s="176">
        <f t="shared" si="11"/>
        <v>0</v>
      </c>
      <c r="P32" s="176">
        <v>0</v>
      </c>
      <c r="Q32" s="176">
        <f t="shared" si="12"/>
        <v>0</v>
      </c>
      <c r="R32" s="178"/>
      <c r="S32" s="178" t="s">
        <v>245</v>
      </c>
      <c r="T32" s="179" t="s">
        <v>246</v>
      </c>
      <c r="U32" s="157">
        <v>0</v>
      </c>
      <c r="V32" s="157">
        <f t="shared" si="13"/>
        <v>0</v>
      </c>
      <c r="W32" s="157"/>
      <c r="X32" s="157" t="s">
        <v>247</v>
      </c>
      <c r="Y32" s="157" t="s">
        <v>248</v>
      </c>
      <c r="Z32" s="147"/>
      <c r="AA32" s="147"/>
      <c r="AB32" s="147"/>
      <c r="AC32" s="147"/>
      <c r="AD32" s="147"/>
      <c r="AE32" s="147"/>
      <c r="AF32" s="147"/>
      <c r="AG32" s="147" t="s">
        <v>445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24</v>
      </c>
      <c r="B33" s="174" t="s">
        <v>524</v>
      </c>
      <c r="C33" s="182" t="s">
        <v>525</v>
      </c>
      <c r="D33" s="175" t="s">
        <v>502</v>
      </c>
      <c r="E33" s="176">
        <v>9</v>
      </c>
      <c r="F33" s="177"/>
      <c r="G33" s="178">
        <f t="shared" si="7"/>
        <v>0</v>
      </c>
      <c r="H33" s="177">
        <v>199.92</v>
      </c>
      <c r="I33" s="178">
        <f t="shared" si="8"/>
        <v>1799.28</v>
      </c>
      <c r="J33" s="177">
        <v>1341.08</v>
      </c>
      <c r="K33" s="178">
        <f t="shared" si="9"/>
        <v>12069.72</v>
      </c>
      <c r="L33" s="178">
        <v>21</v>
      </c>
      <c r="M33" s="178">
        <f t="shared" si="10"/>
        <v>0</v>
      </c>
      <c r="N33" s="176">
        <v>2.2000000000000001E-4</v>
      </c>
      <c r="O33" s="176">
        <f t="shared" si="11"/>
        <v>0</v>
      </c>
      <c r="P33" s="176">
        <v>0</v>
      </c>
      <c r="Q33" s="176">
        <f t="shared" si="12"/>
        <v>0</v>
      </c>
      <c r="R33" s="178"/>
      <c r="S33" s="178" t="s">
        <v>245</v>
      </c>
      <c r="T33" s="179" t="s">
        <v>246</v>
      </c>
      <c r="U33" s="157">
        <v>0</v>
      </c>
      <c r="V33" s="157">
        <f t="shared" si="13"/>
        <v>0</v>
      </c>
      <c r="W33" s="157"/>
      <c r="X33" s="157" t="s">
        <v>247</v>
      </c>
      <c r="Y33" s="157" t="s">
        <v>248</v>
      </c>
      <c r="Z33" s="147"/>
      <c r="AA33" s="147"/>
      <c r="AB33" s="147"/>
      <c r="AC33" s="147"/>
      <c r="AD33" s="147"/>
      <c r="AE33" s="147"/>
      <c r="AF33" s="147"/>
      <c r="AG33" s="147" t="s">
        <v>445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25</v>
      </c>
      <c r="B34" s="174" t="s">
        <v>526</v>
      </c>
      <c r="C34" s="182" t="s">
        <v>527</v>
      </c>
      <c r="D34" s="175" t="s">
        <v>502</v>
      </c>
      <c r="E34" s="176">
        <v>9</v>
      </c>
      <c r="F34" s="177"/>
      <c r="G34" s="178">
        <f t="shared" si="7"/>
        <v>0</v>
      </c>
      <c r="H34" s="177">
        <v>169.5</v>
      </c>
      <c r="I34" s="178">
        <f t="shared" si="8"/>
        <v>1525.5</v>
      </c>
      <c r="J34" s="177">
        <v>82.93</v>
      </c>
      <c r="K34" s="178">
        <f t="shared" si="9"/>
        <v>746.37</v>
      </c>
      <c r="L34" s="178">
        <v>21</v>
      </c>
      <c r="M34" s="178">
        <f t="shared" si="10"/>
        <v>0</v>
      </c>
      <c r="N34" s="176">
        <v>2.0000000000000001E-4</v>
      </c>
      <c r="O34" s="176">
        <f t="shared" si="11"/>
        <v>0</v>
      </c>
      <c r="P34" s="176">
        <v>0</v>
      </c>
      <c r="Q34" s="176">
        <f t="shared" si="12"/>
        <v>0</v>
      </c>
      <c r="R34" s="178" t="s">
        <v>496</v>
      </c>
      <c r="S34" s="178" t="s">
        <v>497</v>
      </c>
      <c r="T34" s="179" t="s">
        <v>246</v>
      </c>
      <c r="U34" s="157">
        <v>0.20699999999999999</v>
      </c>
      <c r="V34" s="157">
        <f t="shared" si="13"/>
        <v>1.86</v>
      </c>
      <c r="W34" s="157"/>
      <c r="X34" s="157" t="s">
        <v>247</v>
      </c>
      <c r="Y34" s="157" t="s">
        <v>248</v>
      </c>
      <c r="Z34" s="147"/>
      <c r="AA34" s="147"/>
      <c r="AB34" s="147"/>
      <c r="AC34" s="147"/>
      <c r="AD34" s="147"/>
      <c r="AE34" s="147"/>
      <c r="AF34" s="147"/>
      <c r="AG34" s="147" t="s">
        <v>445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5">
      <c r="A35" s="159" t="s">
        <v>240</v>
      </c>
      <c r="B35" s="160" t="s">
        <v>172</v>
      </c>
      <c r="C35" s="181" t="s">
        <v>173</v>
      </c>
      <c r="D35" s="161"/>
      <c r="E35" s="162"/>
      <c r="F35" s="163"/>
      <c r="G35" s="163">
        <f>SUMIF(AG36:AG45,"&lt;&gt;NOR",G36:G45)</f>
        <v>0</v>
      </c>
      <c r="H35" s="163"/>
      <c r="I35" s="163">
        <f>SUM(I36:I45)</f>
        <v>189872.04</v>
      </c>
      <c r="J35" s="163"/>
      <c r="K35" s="163">
        <f>SUM(K36:K45)</f>
        <v>29265.17</v>
      </c>
      <c r="L35" s="163"/>
      <c r="M35" s="163">
        <f>SUM(M36:M45)</f>
        <v>0</v>
      </c>
      <c r="N35" s="162"/>
      <c r="O35" s="162">
        <f>SUM(O36:O45)</f>
        <v>1.01</v>
      </c>
      <c r="P35" s="162"/>
      <c r="Q35" s="162">
        <f>SUM(Q36:Q45)</f>
        <v>0</v>
      </c>
      <c r="R35" s="163"/>
      <c r="S35" s="163"/>
      <c r="T35" s="164"/>
      <c r="U35" s="158"/>
      <c r="V35" s="158">
        <f>SUM(V36:V45)</f>
        <v>58.269999999999996</v>
      </c>
      <c r="W35" s="158"/>
      <c r="X35" s="158"/>
      <c r="Y35" s="158"/>
      <c r="AG35" t="s">
        <v>241</v>
      </c>
    </row>
    <row r="36" spans="1:60" outlineLevel="1" x14ac:dyDescent="0.25">
      <c r="A36" s="173">
        <v>26</v>
      </c>
      <c r="B36" s="174" t="s">
        <v>528</v>
      </c>
      <c r="C36" s="182" t="s">
        <v>1956</v>
      </c>
      <c r="D36" s="175" t="s">
        <v>502</v>
      </c>
      <c r="E36" s="176">
        <v>1</v>
      </c>
      <c r="F36" s="177"/>
      <c r="G36" s="178">
        <f t="shared" ref="G36:G45" si="14">ROUND(E36*F36,2)</f>
        <v>0</v>
      </c>
      <c r="H36" s="177">
        <v>5268.18</v>
      </c>
      <c r="I36" s="178">
        <f t="shared" ref="I36:I45" si="15">ROUND(E36*H36,2)</f>
        <v>5268.18</v>
      </c>
      <c r="J36" s="177">
        <v>315.05</v>
      </c>
      <c r="K36" s="178">
        <f t="shared" ref="K36:K45" si="16">ROUND(E36*J36,2)</f>
        <v>315.05</v>
      </c>
      <c r="L36" s="178">
        <v>21</v>
      </c>
      <c r="M36" s="178">
        <f t="shared" ref="M36:M45" si="17">G36*(1+L36/100)</f>
        <v>0</v>
      </c>
      <c r="N36" s="176">
        <v>3.5740000000000001E-2</v>
      </c>
      <c r="O36" s="176">
        <f t="shared" ref="O36:O45" si="18">ROUND(E36*N36,2)</f>
        <v>0.04</v>
      </c>
      <c r="P36" s="176">
        <v>0</v>
      </c>
      <c r="Q36" s="176">
        <f t="shared" ref="Q36:Q45" si="19">ROUND(E36*P36,2)</f>
        <v>0</v>
      </c>
      <c r="R36" s="178"/>
      <c r="S36" s="178" t="s">
        <v>245</v>
      </c>
      <c r="T36" s="179" t="s">
        <v>246</v>
      </c>
      <c r="U36" s="157">
        <v>0</v>
      </c>
      <c r="V36" s="157">
        <f t="shared" ref="V36:V45" si="20">ROUND(E36*U36,2)</f>
        <v>0</v>
      </c>
      <c r="W36" s="157"/>
      <c r="X36" s="157" t="s">
        <v>247</v>
      </c>
      <c r="Y36" s="157" t="s">
        <v>248</v>
      </c>
      <c r="Z36" s="147"/>
      <c r="AA36" s="147"/>
      <c r="AB36" s="147"/>
      <c r="AC36" s="147"/>
      <c r="AD36" s="147"/>
      <c r="AE36" s="147"/>
      <c r="AF36" s="147"/>
      <c r="AG36" s="147" t="s">
        <v>445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3">
        <v>27</v>
      </c>
      <c r="B37" s="174" t="s">
        <v>529</v>
      </c>
      <c r="C37" s="182" t="s">
        <v>1957</v>
      </c>
      <c r="D37" s="175" t="s">
        <v>502</v>
      </c>
      <c r="E37" s="176">
        <v>10</v>
      </c>
      <c r="F37" s="177"/>
      <c r="G37" s="178">
        <f t="shared" si="14"/>
        <v>0</v>
      </c>
      <c r="H37" s="177">
        <v>5053.38</v>
      </c>
      <c r="I37" s="178">
        <f t="shared" si="15"/>
        <v>50533.8</v>
      </c>
      <c r="J37" s="177">
        <v>294</v>
      </c>
      <c r="K37" s="178">
        <f t="shared" si="16"/>
        <v>2940</v>
      </c>
      <c r="L37" s="178">
        <v>21</v>
      </c>
      <c r="M37" s="178">
        <f t="shared" si="17"/>
        <v>0</v>
      </c>
      <c r="N37" s="176">
        <v>2.7289999999999998E-2</v>
      </c>
      <c r="O37" s="176">
        <f t="shared" si="18"/>
        <v>0.27</v>
      </c>
      <c r="P37" s="176">
        <v>0</v>
      </c>
      <c r="Q37" s="176">
        <f t="shared" si="19"/>
        <v>0</v>
      </c>
      <c r="R37" s="178"/>
      <c r="S37" s="178" t="s">
        <v>245</v>
      </c>
      <c r="T37" s="179" t="s">
        <v>246</v>
      </c>
      <c r="U37" s="157">
        <v>0</v>
      </c>
      <c r="V37" s="157">
        <f t="shared" si="20"/>
        <v>0</v>
      </c>
      <c r="W37" s="157"/>
      <c r="X37" s="157" t="s">
        <v>247</v>
      </c>
      <c r="Y37" s="157" t="s">
        <v>248</v>
      </c>
      <c r="Z37" s="147"/>
      <c r="AA37" s="147"/>
      <c r="AB37" s="147"/>
      <c r="AC37" s="147"/>
      <c r="AD37" s="147"/>
      <c r="AE37" s="147"/>
      <c r="AF37" s="147"/>
      <c r="AG37" s="147" t="s">
        <v>445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73">
        <v>28</v>
      </c>
      <c r="B38" s="174" t="s">
        <v>530</v>
      </c>
      <c r="C38" s="182" t="s">
        <v>1958</v>
      </c>
      <c r="D38" s="175" t="s">
        <v>502</v>
      </c>
      <c r="E38" s="176">
        <v>5</v>
      </c>
      <c r="F38" s="177"/>
      <c r="G38" s="178">
        <f t="shared" si="14"/>
        <v>0</v>
      </c>
      <c r="H38" s="177">
        <v>4294.38</v>
      </c>
      <c r="I38" s="178">
        <f t="shared" si="15"/>
        <v>21471.9</v>
      </c>
      <c r="J38" s="177">
        <v>294.12</v>
      </c>
      <c r="K38" s="178">
        <f t="shared" si="16"/>
        <v>1470.6</v>
      </c>
      <c r="L38" s="178">
        <v>21</v>
      </c>
      <c r="M38" s="178">
        <f t="shared" si="17"/>
        <v>0</v>
      </c>
      <c r="N38" s="176">
        <v>2.2970000000000001E-2</v>
      </c>
      <c r="O38" s="176">
        <f t="shared" si="18"/>
        <v>0.11</v>
      </c>
      <c r="P38" s="176">
        <v>0</v>
      </c>
      <c r="Q38" s="176">
        <f t="shared" si="19"/>
        <v>0</v>
      </c>
      <c r="R38" s="178"/>
      <c r="S38" s="178" t="s">
        <v>245</v>
      </c>
      <c r="T38" s="179" t="s">
        <v>246</v>
      </c>
      <c r="U38" s="157">
        <v>0</v>
      </c>
      <c r="V38" s="157">
        <f t="shared" si="20"/>
        <v>0</v>
      </c>
      <c r="W38" s="157"/>
      <c r="X38" s="157" t="s">
        <v>247</v>
      </c>
      <c r="Y38" s="157" t="s">
        <v>248</v>
      </c>
      <c r="Z38" s="147"/>
      <c r="AA38" s="147"/>
      <c r="AB38" s="147"/>
      <c r="AC38" s="147"/>
      <c r="AD38" s="147"/>
      <c r="AE38" s="147"/>
      <c r="AF38" s="147"/>
      <c r="AG38" s="147" t="s">
        <v>445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3">
        <v>29</v>
      </c>
      <c r="B39" s="174" t="s">
        <v>531</v>
      </c>
      <c r="C39" s="182" t="s">
        <v>1959</v>
      </c>
      <c r="D39" s="175" t="s">
        <v>502</v>
      </c>
      <c r="E39" s="176">
        <v>3</v>
      </c>
      <c r="F39" s="177"/>
      <c r="G39" s="178">
        <f t="shared" si="14"/>
        <v>0</v>
      </c>
      <c r="H39" s="177">
        <v>2978.81</v>
      </c>
      <c r="I39" s="178">
        <f t="shared" si="15"/>
        <v>8936.43</v>
      </c>
      <c r="J39" s="177">
        <v>264.19</v>
      </c>
      <c r="K39" s="178">
        <f t="shared" si="16"/>
        <v>792.57</v>
      </c>
      <c r="L39" s="178">
        <v>21</v>
      </c>
      <c r="M39" s="178">
        <f t="shared" si="17"/>
        <v>0</v>
      </c>
      <c r="N39" s="176">
        <v>1.072E-2</v>
      </c>
      <c r="O39" s="176">
        <f t="shared" si="18"/>
        <v>0.03</v>
      </c>
      <c r="P39" s="176">
        <v>0</v>
      </c>
      <c r="Q39" s="176">
        <f t="shared" si="19"/>
        <v>0</v>
      </c>
      <c r="R39" s="178"/>
      <c r="S39" s="178" t="s">
        <v>245</v>
      </c>
      <c r="T39" s="179" t="s">
        <v>246</v>
      </c>
      <c r="U39" s="157">
        <v>0</v>
      </c>
      <c r="V39" s="157">
        <f t="shared" si="20"/>
        <v>0</v>
      </c>
      <c r="W39" s="157"/>
      <c r="X39" s="157" t="s">
        <v>247</v>
      </c>
      <c r="Y39" s="157" t="s">
        <v>248</v>
      </c>
      <c r="Z39" s="147"/>
      <c r="AA39" s="147"/>
      <c r="AB39" s="147"/>
      <c r="AC39" s="147"/>
      <c r="AD39" s="147"/>
      <c r="AE39" s="147"/>
      <c r="AF39" s="147"/>
      <c r="AG39" s="147" t="s">
        <v>445</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30</v>
      </c>
      <c r="B40" s="174" t="s">
        <v>532</v>
      </c>
      <c r="C40" s="182" t="s">
        <v>1960</v>
      </c>
      <c r="D40" s="175" t="s">
        <v>502</v>
      </c>
      <c r="E40" s="176">
        <v>1</v>
      </c>
      <c r="F40" s="177"/>
      <c r="G40" s="178">
        <f t="shared" si="14"/>
        <v>0</v>
      </c>
      <c r="H40" s="177">
        <v>3303.88</v>
      </c>
      <c r="I40" s="178">
        <f t="shared" si="15"/>
        <v>3303.88</v>
      </c>
      <c r="J40" s="177">
        <v>266.87</v>
      </c>
      <c r="K40" s="178">
        <f t="shared" si="16"/>
        <v>266.87</v>
      </c>
      <c r="L40" s="178">
        <v>21</v>
      </c>
      <c r="M40" s="178">
        <f t="shared" si="17"/>
        <v>0</v>
      </c>
      <c r="N40" s="176">
        <v>1.4290000000000001E-2</v>
      </c>
      <c r="O40" s="176">
        <f t="shared" si="18"/>
        <v>0.01</v>
      </c>
      <c r="P40" s="176">
        <v>0</v>
      </c>
      <c r="Q40" s="176">
        <f t="shared" si="19"/>
        <v>0</v>
      </c>
      <c r="R40" s="178"/>
      <c r="S40" s="178" t="s">
        <v>245</v>
      </c>
      <c r="T40" s="179" t="s">
        <v>246</v>
      </c>
      <c r="U40" s="157">
        <v>0</v>
      </c>
      <c r="V40" s="157">
        <f t="shared" si="20"/>
        <v>0</v>
      </c>
      <c r="W40" s="157"/>
      <c r="X40" s="157" t="s">
        <v>247</v>
      </c>
      <c r="Y40" s="157" t="s">
        <v>248</v>
      </c>
      <c r="Z40" s="147"/>
      <c r="AA40" s="147"/>
      <c r="AB40" s="147"/>
      <c r="AC40" s="147"/>
      <c r="AD40" s="147"/>
      <c r="AE40" s="147"/>
      <c r="AF40" s="147"/>
      <c r="AG40" s="147" t="s">
        <v>445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31</v>
      </c>
      <c r="B41" s="174" t="s">
        <v>533</v>
      </c>
      <c r="C41" s="182" t="s">
        <v>1961</v>
      </c>
      <c r="D41" s="175" t="s">
        <v>502</v>
      </c>
      <c r="E41" s="176">
        <v>11</v>
      </c>
      <c r="F41" s="177"/>
      <c r="G41" s="178">
        <f t="shared" si="14"/>
        <v>0</v>
      </c>
      <c r="H41" s="177">
        <v>4487.21</v>
      </c>
      <c r="I41" s="178">
        <f t="shared" si="15"/>
        <v>49359.31</v>
      </c>
      <c r="J41" s="177">
        <v>296.79000000000002</v>
      </c>
      <c r="K41" s="178">
        <f t="shared" si="16"/>
        <v>3264.69</v>
      </c>
      <c r="L41" s="178">
        <v>21</v>
      </c>
      <c r="M41" s="178">
        <f t="shared" si="17"/>
        <v>0</v>
      </c>
      <c r="N41" s="176">
        <v>2.5530000000000001E-2</v>
      </c>
      <c r="O41" s="176">
        <f t="shared" si="18"/>
        <v>0.28000000000000003</v>
      </c>
      <c r="P41" s="176">
        <v>0</v>
      </c>
      <c r="Q41" s="176">
        <f t="shared" si="19"/>
        <v>0</v>
      </c>
      <c r="R41" s="178"/>
      <c r="S41" s="178" t="s">
        <v>245</v>
      </c>
      <c r="T41" s="179" t="s">
        <v>246</v>
      </c>
      <c r="U41" s="157">
        <v>0</v>
      </c>
      <c r="V41" s="157">
        <f t="shared" si="20"/>
        <v>0</v>
      </c>
      <c r="W41" s="157"/>
      <c r="X41" s="157" t="s">
        <v>247</v>
      </c>
      <c r="Y41" s="157" t="s">
        <v>248</v>
      </c>
      <c r="Z41" s="147"/>
      <c r="AA41" s="147"/>
      <c r="AB41" s="147"/>
      <c r="AC41" s="147"/>
      <c r="AD41" s="147"/>
      <c r="AE41" s="147"/>
      <c r="AF41" s="147"/>
      <c r="AG41" s="147" t="s">
        <v>445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32</v>
      </c>
      <c r="B42" s="174" t="s">
        <v>534</v>
      </c>
      <c r="C42" s="182" t="s">
        <v>1962</v>
      </c>
      <c r="D42" s="175" t="s">
        <v>502</v>
      </c>
      <c r="E42" s="176">
        <v>9</v>
      </c>
      <c r="F42" s="177"/>
      <c r="G42" s="178">
        <f t="shared" si="14"/>
        <v>0</v>
      </c>
      <c r="H42" s="177">
        <v>5309.46</v>
      </c>
      <c r="I42" s="178">
        <f t="shared" si="15"/>
        <v>47785.14</v>
      </c>
      <c r="J42" s="177">
        <v>296.79000000000002</v>
      </c>
      <c r="K42" s="178">
        <f t="shared" si="16"/>
        <v>2671.11</v>
      </c>
      <c r="L42" s="178">
        <v>21</v>
      </c>
      <c r="M42" s="178">
        <f t="shared" si="17"/>
        <v>0</v>
      </c>
      <c r="N42" s="176">
        <v>3.0329999999999999E-2</v>
      </c>
      <c r="O42" s="176">
        <f t="shared" si="18"/>
        <v>0.27</v>
      </c>
      <c r="P42" s="176">
        <v>0</v>
      </c>
      <c r="Q42" s="176">
        <f t="shared" si="19"/>
        <v>0</v>
      </c>
      <c r="R42" s="178"/>
      <c r="S42" s="178" t="s">
        <v>245</v>
      </c>
      <c r="T42" s="179" t="s">
        <v>246</v>
      </c>
      <c r="U42" s="157">
        <v>0</v>
      </c>
      <c r="V42" s="157">
        <f t="shared" si="20"/>
        <v>0</v>
      </c>
      <c r="W42" s="157"/>
      <c r="X42" s="157" t="s">
        <v>247</v>
      </c>
      <c r="Y42" s="157" t="s">
        <v>248</v>
      </c>
      <c r="Z42" s="147"/>
      <c r="AA42" s="147"/>
      <c r="AB42" s="147"/>
      <c r="AC42" s="147"/>
      <c r="AD42" s="147"/>
      <c r="AE42" s="147"/>
      <c r="AF42" s="147"/>
      <c r="AG42" s="147" t="s">
        <v>445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3">
        <v>33</v>
      </c>
      <c r="B43" s="174" t="s">
        <v>535</v>
      </c>
      <c r="C43" s="182" t="s">
        <v>536</v>
      </c>
      <c r="D43" s="175" t="s">
        <v>502</v>
      </c>
      <c r="E43" s="176">
        <v>4</v>
      </c>
      <c r="F43" s="177"/>
      <c r="G43" s="178">
        <f t="shared" si="14"/>
        <v>0</v>
      </c>
      <c r="H43" s="177">
        <v>0.97</v>
      </c>
      <c r="I43" s="178">
        <f t="shared" si="15"/>
        <v>3.88</v>
      </c>
      <c r="J43" s="177">
        <v>111.73</v>
      </c>
      <c r="K43" s="178">
        <f t="shared" si="16"/>
        <v>446.92</v>
      </c>
      <c r="L43" s="178">
        <v>21</v>
      </c>
      <c r="M43" s="178">
        <f t="shared" si="17"/>
        <v>0</v>
      </c>
      <c r="N43" s="176">
        <v>0</v>
      </c>
      <c r="O43" s="176">
        <f t="shared" si="18"/>
        <v>0</v>
      </c>
      <c r="P43" s="176">
        <v>0</v>
      </c>
      <c r="Q43" s="176">
        <f t="shared" si="19"/>
        <v>0</v>
      </c>
      <c r="R43" s="178" t="s">
        <v>496</v>
      </c>
      <c r="S43" s="178" t="s">
        <v>497</v>
      </c>
      <c r="T43" s="179" t="s">
        <v>246</v>
      </c>
      <c r="U43" s="157">
        <v>0.33500000000000002</v>
      </c>
      <c r="V43" s="157">
        <f t="shared" si="20"/>
        <v>1.34</v>
      </c>
      <c r="W43" s="157"/>
      <c r="X43" s="157" t="s">
        <v>247</v>
      </c>
      <c r="Y43" s="157" t="s">
        <v>248</v>
      </c>
      <c r="Z43" s="147"/>
      <c r="AA43" s="147"/>
      <c r="AB43" s="147"/>
      <c r="AC43" s="147"/>
      <c r="AD43" s="147"/>
      <c r="AE43" s="147"/>
      <c r="AF43" s="147"/>
      <c r="AG43" s="147" t="s">
        <v>445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34</v>
      </c>
      <c r="B44" s="174" t="s">
        <v>537</v>
      </c>
      <c r="C44" s="182" t="s">
        <v>538</v>
      </c>
      <c r="D44" s="175" t="s">
        <v>502</v>
      </c>
      <c r="E44" s="176">
        <v>36</v>
      </c>
      <c r="F44" s="177"/>
      <c r="G44" s="178">
        <f t="shared" si="14"/>
        <v>0</v>
      </c>
      <c r="H44" s="177">
        <v>1.92</v>
      </c>
      <c r="I44" s="178">
        <f t="shared" si="15"/>
        <v>69.12</v>
      </c>
      <c r="J44" s="177">
        <v>205.66</v>
      </c>
      <c r="K44" s="178">
        <f t="shared" si="16"/>
        <v>7403.76</v>
      </c>
      <c r="L44" s="178">
        <v>21</v>
      </c>
      <c r="M44" s="178">
        <f t="shared" si="17"/>
        <v>0</v>
      </c>
      <c r="N44" s="176">
        <v>0</v>
      </c>
      <c r="O44" s="176">
        <f t="shared" si="18"/>
        <v>0</v>
      </c>
      <c r="P44" s="176">
        <v>0</v>
      </c>
      <c r="Q44" s="176">
        <f t="shared" si="19"/>
        <v>0</v>
      </c>
      <c r="R44" s="178" t="s">
        <v>496</v>
      </c>
      <c r="S44" s="178" t="s">
        <v>497</v>
      </c>
      <c r="T44" s="179" t="s">
        <v>246</v>
      </c>
      <c r="U44" s="157">
        <v>0.61699999999999999</v>
      </c>
      <c r="V44" s="157">
        <f t="shared" si="20"/>
        <v>22.21</v>
      </c>
      <c r="W44" s="157"/>
      <c r="X44" s="157" t="s">
        <v>247</v>
      </c>
      <c r="Y44" s="157" t="s">
        <v>248</v>
      </c>
      <c r="Z44" s="147"/>
      <c r="AA44" s="147"/>
      <c r="AB44" s="147"/>
      <c r="AC44" s="147"/>
      <c r="AD44" s="147"/>
      <c r="AE44" s="147"/>
      <c r="AF44" s="147"/>
      <c r="AG44" s="147" t="s">
        <v>445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75" outlineLevel="1" x14ac:dyDescent="0.25">
      <c r="A45" s="166">
        <v>35</v>
      </c>
      <c r="B45" s="167" t="s">
        <v>539</v>
      </c>
      <c r="C45" s="183" t="s">
        <v>540</v>
      </c>
      <c r="D45" s="168" t="s">
        <v>502</v>
      </c>
      <c r="E45" s="169">
        <v>40</v>
      </c>
      <c r="F45" s="170"/>
      <c r="G45" s="171">
        <f t="shared" si="14"/>
        <v>0</v>
      </c>
      <c r="H45" s="170">
        <v>78.510000000000005</v>
      </c>
      <c r="I45" s="171">
        <f t="shared" si="15"/>
        <v>3140.4</v>
      </c>
      <c r="J45" s="170">
        <v>242.34</v>
      </c>
      <c r="K45" s="171">
        <f t="shared" si="16"/>
        <v>9693.6</v>
      </c>
      <c r="L45" s="171">
        <v>21</v>
      </c>
      <c r="M45" s="171">
        <f t="shared" si="17"/>
        <v>0</v>
      </c>
      <c r="N45" s="169">
        <v>0</v>
      </c>
      <c r="O45" s="169">
        <f t="shared" si="18"/>
        <v>0</v>
      </c>
      <c r="P45" s="169">
        <v>0</v>
      </c>
      <c r="Q45" s="169">
        <f t="shared" si="19"/>
        <v>0</v>
      </c>
      <c r="R45" s="171" t="s">
        <v>496</v>
      </c>
      <c r="S45" s="171" t="s">
        <v>497</v>
      </c>
      <c r="T45" s="172" t="s">
        <v>246</v>
      </c>
      <c r="U45" s="157">
        <v>0.86799999999999999</v>
      </c>
      <c r="V45" s="157">
        <f t="shared" si="20"/>
        <v>34.72</v>
      </c>
      <c r="W45" s="157"/>
      <c r="X45" s="157" t="s">
        <v>247</v>
      </c>
      <c r="Y45" s="157" t="s">
        <v>248</v>
      </c>
      <c r="Z45" s="147"/>
      <c r="AA45" s="147"/>
      <c r="AB45" s="147"/>
      <c r="AC45" s="147"/>
      <c r="AD45" s="147"/>
      <c r="AE45" s="147"/>
      <c r="AF45" s="147"/>
      <c r="AG45" s="147" t="s">
        <v>445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5">
      <c r="A46" s="3"/>
      <c r="B46" s="4"/>
      <c r="C46" s="184"/>
      <c r="D46" s="6"/>
      <c r="E46" s="3"/>
      <c r="F46" s="3"/>
      <c r="G46" s="3"/>
      <c r="H46" s="3"/>
      <c r="I46" s="3"/>
      <c r="J46" s="3"/>
      <c r="K46" s="3"/>
      <c r="L46" s="3"/>
      <c r="M46" s="3"/>
      <c r="N46" s="3"/>
      <c r="O46" s="3"/>
      <c r="P46" s="3"/>
      <c r="Q46" s="3"/>
      <c r="R46" s="3"/>
      <c r="S46" s="3"/>
      <c r="T46" s="3"/>
      <c r="U46" s="3"/>
      <c r="V46" s="3"/>
      <c r="W46" s="3"/>
      <c r="X46" s="3"/>
      <c r="Y46" s="3"/>
      <c r="AE46">
        <v>15</v>
      </c>
      <c r="AF46">
        <v>21</v>
      </c>
      <c r="AG46" t="s">
        <v>226</v>
      </c>
    </row>
    <row r="47" spans="1:60" x14ac:dyDescent="0.25">
      <c r="A47" s="150"/>
      <c r="B47" s="151" t="s">
        <v>27</v>
      </c>
      <c r="C47" s="185"/>
      <c r="D47" s="152"/>
      <c r="E47" s="153"/>
      <c r="F47" s="153"/>
      <c r="G47" s="165">
        <f>G8+G24+G35</f>
        <v>0</v>
      </c>
      <c r="H47" s="3"/>
      <c r="I47" s="3"/>
      <c r="J47" s="3"/>
      <c r="K47" s="3"/>
      <c r="L47" s="3"/>
      <c r="M47" s="3"/>
      <c r="N47" s="3"/>
      <c r="O47" s="3"/>
      <c r="P47" s="3"/>
      <c r="Q47" s="3"/>
      <c r="R47" s="3"/>
      <c r="S47" s="3"/>
      <c r="T47" s="3"/>
      <c r="U47" s="3"/>
      <c r="V47" s="3"/>
      <c r="W47" s="3"/>
      <c r="X47" s="3"/>
      <c r="Y47" s="3"/>
      <c r="AE47">
        <f>SUMIF(L7:L45,AE46,G7:G45)</f>
        <v>0</v>
      </c>
      <c r="AF47">
        <f>SUMIF(L7:L45,AF46,G7:G45)</f>
        <v>0</v>
      </c>
      <c r="AG47" t="s">
        <v>475</v>
      </c>
    </row>
    <row r="48" spans="1:60" x14ac:dyDescent="0.25">
      <c r="C48" s="186"/>
      <c r="D48" s="10"/>
      <c r="AG48" t="s">
        <v>476</v>
      </c>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4820yDwGdGR4eN4BAd87htS3rEQ7CnGpOQekYQtlv2kEt8ibBkRB218PSAIhVTrUoXV2BkiPsd/dVT9keXfw==" saltValue="G8AlVoIZ5Xe6n/ZOFg3d1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4A04-7372-4AC6-897E-FCD08F78011B}">
  <sheetPr>
    <outlinePr summaryBelow="0"/>
  </sheetPr>
  <dimension ref="A1:BH4996"/>
  <sheetViews>
    <sheetView workbookViewId="0">
      <pane ySplit="7" topLeftCell="A127" activePane="bottomLeft" state="frozen"/>
      <selection pane="bottomLeft" activeCell="B129" sqref="B129:E130"/>
    </sheetView>
  </sheetViews>
  <sheetFormatPr defaultRowHeight="12.7"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 customHeight="1" x14ac:dyDescent="0.3">
      <c r="A1" s="326" t="s">
        <v>213</v>
      </c>
      <c r="B1" s="326"/>
      <c r="C1" s="326"/>
      <c r="D1" s="326"/>
      <c r="E1" s="326"/>
      <c r="F1" s="326"/>
      <c r="G1" s="326"/>
      <c r="AG1" t="s">
        <v>214</v>
      </c>
    </row>
    <row r="2" spans="1:60" ht="24.95" customHeight="1" x14ac:dyDescent="0.25">
      <c r="A2" s="50" t="s">
        <v>6</v>
      </c>
      <c r="B2" s="49" t="s">
        <v>41</v>
      </c>
      <c r="C2" s="344" t="s">
        <v>42</v>
      </c>
      <c r="D2" s="345"/>
      <c r="E2" s="345"/>
      <c r="F2" s="345"/>
      <c r="G2" s="329"/>
      <c r="AG2" t="s">
        <v>215</v>
      </c>
    </row>
    <row r="3" spans="1:60" ht="24.95" customHeight="1" x14ac:dyDescent="0.25">
      <c r="A3" s="50" t="s">
        <v>7</v>
      </c>
      <c r="B3" s="49" t="s">
        <v>51</v>
      </c>
      <c r="C3" s="344" t="s">
        <v>52</v>
      </c>
      <c r="D3" s="345"/>
      <c r="E3" s="345"/>
      <c r="F3" s="345"/>
      <c r="G3" s="329"/>
      <c r="AC3" s="121" t="s">
        <v>215</v>
      </c>
      <c r="AG3" t="s">
        <v>216</v>
      </c>
    </row>
    <row r="4" spans="1:60" ht="24.95" customHeight="1" x14ac:dyDescent="0.25">
      <c r="A4" s="140" t="s">
        <v>8</v>
      </c>
      <c r="B4" s="141" t="s">
        <v>53</v>
      </c>
      <c r="C4" s="346" t="s">
        <v>54</v>
      </c>
      <c r="D4" s="347"/>
      <c r="E4" s="347"/>
      <c r="F4" s="347"/>
      <c r="G4" s="332"/>
      <c r="AG4" t="s">
        <v>217</v>
      </c>
    </row>
    <row r="5" spans="1:60" x14ac:dyDescent="0.25">
      <c r="D5" s="10"/>
    </row>
    <row r="6" spans="1:60" ht="38.049999999999997"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124</v>
      </c>
      <c r="C8" s="181" t="s">
        <v>125</v>
      </c>
      <c r="D8" s="161"/>
      <c r="E8" s="162"/>
      <c r="F8" s="163"/>
      <c r="G8" s="163">
        <f>SUMIF(AG9:AG10,"&lt;&gt;NOR",G9:G10)</f>
        <v>0</v>
      </c>
      <c r="H8" s="163"/>
      <c r="I8" s="163">
        <f>SUM(I9:I10)</f>
        <v>558.95000000000005</v>
      </c>
      <c r="J8" s="163"/>
      <c r="K8" s="163">
        <f>SUM(K9:K10)</f>
        <v>2438.5500000000002</v>
      </c>
      <c r="L8" s="163"/>
      <c r="M8" s="163">
        <f>SUM(M9:M10)</f>
        <v>0</v>
      </c>
      <c r="N8" s="162"/>
      <c r="O8" s="162">
        <f>SUM(O9:O10)</f>
        <v>0</v>
      </c>
      <c r="P8" s="162"/>
      <c r="Q8" s="162">
        <f>SUM(Q9:Q10)</f>
        <v>0</v>
      </c>
      <c r="R8" s="163"/>
      <c r="S8" s="163"/>
      <c r="T8" s="164"/>
      <c r="U8" s="158"/>
      <c r="V8" s="158">
        <f>SUM(V9:V10)</f>
        <v>0</v>
      </c>
      <c r="W8" s="158"/>
      <c r="X8" s="158"/>
      <c r="Y8" s="158"/>
      <c r="AG8" t="s">
        <v>241</v>
      </c>
    </row>
    <row r="9" spans="1:60" ht="20.75" outlineLevel="1" x14ac:dyDescent="0.25">
      <c r="A9" s="173">
        <v>1</v>
      </c>
      <c r="B9" s="174" t="s">
        <v>541</v>
      </c>
      <c r="C9" s="182" t="s">
        <v>542</v>
      </c>
      <c r="D9" s="175" t="s">
        <v>502</v>
      </c>
      <c r="E9" s="176">
        <v>5</v>
      </c>
      <c r="F9" s="177"/>
      <c r="G9" s="178">
        <f>ROUND(E9*F9,2)</f>
        <v>0</v>
      </c>
      <c r="H9" s="177">
        <v>7.79</v>
      </c>
      <c r="I9" s="178">
        <f>ROUND(E9*H9,2)</f>
        <v>38.950000000000003</v>
      </c>
      <c r="J9" s="177">
        <v>487.71</v>
      </c>
      <c r="K9" s="178">
        <f>ROUND(E9*J9,2)</f>
        <v>2438.5500000000002</v>
      </c>
      <c r="L9" s="178">
        <v>21</v>
      </c>
      <c r="M9" s="178">
        <f>G9*(1+L9/100)</f>
        <v>0</v>
      </c>
      <c r="N9" s="176">
        <v>1.6000000000000001E-4</v>
      </c>
      <c r="O9" s="176">
        <f>ROUND(E9*N9,2)</f>
        <v>0</v>
      </c>
      <c r="P9" s="176">
        <v>0</v>
      </c>
      <c r="Q9" s="176">
        <f>ROUND(E9*P9,2)</f>
        <v>0</v>
      </c>
      <c r="R9" s="178"/>
      <c r="S9" s="178" t="s">
        <v>497</v>
      </c>
      <c r="T9" s="179" t="s">
        <v>246</v>
      </c>
      <c r="U9" s="157">
        <v>0</v>
      </c>
      <c r="V9" s="157">
        <f>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543</v>
      </c>
      <c r="C10" s="182" t="s">
        <v>544</v>
      </c>
      <c r="D10" s="175" t="s">
        <v>502</v>
      </c>
      <c r="E10" s="176">
        <v>5</v>
      </c>
      <c r="F10" s="177"/>
      <c r="G10" s="178">
        <f>ROUND(E10*F10,2)</f>
        <v>0</v>
      </c>
      <c r="H10" s="177">
        <v>104</v>
      </c>
      <c r="I10" s="178">
        <f>ROUND(E10*H10,2)</f>
        <v>520</v>
      </c>
      <c r="J10" s="177">
        <v>0</v>
      </c>
      <c r="K10" s="178">
        <f>ROUND(E10*J10,2)</f>
        <v>0</v>
      </c>
      <c r="L10" s="178">
        <v>21</v>
      </c>
      <c r="M10" s="178">
        <f>G10*(1+L10/100)</f>
        <v>0</v>
      </c>
      <c r="N10" s="176">
        <v>5.9999999999999995E-4</v>
      </c>
      <c r="O10" s="176">
        <f>ROUND(E10*N10,2)</f>
        <v>0</v>
      </c>
      <c r="P10" s="176">
        <v>0</v>
      </c>
      <c r="Q10" s="176">
        <f>ROUND(E10*P10,2)</f>
        <v>0</v>
      </c>
      <c r="R10" s="178" t="s">
        <v>545</v>
      </c>
      <c r="S10" s="178" t="s">
        <v>497</v>
      </c>
      <c r="T10" s="179" t="s">
        <v>246</v>
      </c>
      <c r="U10" s="157">
        <v>0</v>
      </c>
      <c r="V10" s="157">
        <f>ROUND(E10*U10,2)</f>
        <v>0</v>
      </c>
      <c r="W10" s="157"/>
      <c r="X10" s="157" t="s">
        <v>264</v>
      </c>
      <c r="Y10" s="157" t="s">
        <v>248</v>
      </c>
      <c r="Z10" s="147"/>
      <c r="AA10" s="147"/>
      <c r="AB10" s="147"/>
      <c r="AC10" s="147"/>
      <c r="AD10" s="147"/>
      <c r="AE10" s="147"/>
      <c r="AF10" s="147"/>
      <c r="AG10" s="147" t="s">
        <v>265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5">
      <c r="A11" s="159" t="s">
        <v>240</v>
      </c>
      <c r="B11" s="160" t="s">
        <v>129</v>
      </c>
      <c r="C11" s="181" t="s">
        <v>130</v>
      </c>
      <c r="D11" s="161"/>
      <c r="E11" s="162"/>
      <c r="F11" s="163"/>
      <c r="G11" s="163">
        <f>SUMIF(AG12:AG21,"&lt;&gt;NOR",G12:G21)</f>
        <v>0</v>
      </c>
      <c r="H11" s="163"/>
      <c r="I11" s="163">
        <f>SUM(I12:I21)</f>
        <v>10649.869999999999</v>
      </c>
      <c r="J11" s="163"/>
      <c r="K11" s="163">
        <f>SUM(K12:K21)</f>
        <v>17772.63</v>
      </c>
      <c r="L11" s="163"/>
      <c r="M11" s="163">
        <f>SUM(M12:M21)</f>
        <v>0</v>
      </c>
      <c r="N11" s="162"/>
      <c r="O11" s="162">
        <f>SUM(O12:O21)</f>
        <v>2.44</v>
      </c>
      <c r="P11" s="162"/>
      <c r="Q11" s="162">
        <f>SUM(Q12:Q21)</f>
        <v>0</v>
      </c>
      <c r="R11" s="163"/>
      <c r="S11" s="163"/>
      <c r="T11" s="164"/>
      <c r="U11" s="158"/>
      <c r="V11" s="158">
        <f>SUM(V12:V21)</f>
        <v>0</v>
      </c>
      <c r="W11" s="158"/>
      <c r="X11" s="158"/>
      <c r="Y11" s="158"/>
      <c r="AG11" t="s">
        <v>241</v>
      </c>
    </row>
    <row r="12" spans="1:60" outlineLevel="1" x14ac:dyDescent="0.25">
      <c r="A12" s="166">
        <v>3</v>
      </c>
      <c r="B12" s="167" t="s">
        <v>546</v>
      </c>
      <c r="C12" s="183" t="s">
        <v>547</v>
      </c>
      <c r="D12" s="168" t="s">
        <v>337</v>
      </c>
      <c r="E12" s="169">
        <v>14</v>
      </c>
      <c r="F12" s="170"/>
      <c r="G12" s="171">
        <f>ROUND(E12*F12,2)</f>
        <v>0</v>
      </c>
      <c r="H12" s="170">
        <v>6.88</v>
      </c>
      <c r="I12" s="171">
        <f>ROUND(E12*H12,2)</f>
        <v>96.32</v>
      </c>
      <c r="J12" s="170">
        <v>54.72</v>
      </c>
      <c r="K12" s="171">
        <f>ROUND(E12*J12,2)</f>
        <v>766.08</v>
      </c>
      <c r="L12" s="171">
        <v>21</v>
      </c>
      <c r="M12" s="171">
        <f>G12*(1+L12/100)</f>
        <v>0</v>
      </c>
      <c r="N12" s="169">
        <v>1.56E-3</v>
      </c>
      <c r="O12" s="169">
        <f>ROUND(E12*N12,2)</f>
        <v>0.02</v>
      </c>
      <c r="P12" s="169">
        <v>0</v>
      </c>
      <c r="Q12" s="169">
        <f>ROUND(E12*P12,2)</f>
        <v>0</v>
      </c>
      <c r="R12" s="171"/>
      <c r="S12" s="171" t="s">
        <v>497</v>
      </c>
      <c r="T12" s="172" t="s">
        <v>246</v>
      </c>
      <c r="U12" s="157">
        <v>0</v>
      </c>
      <c r="V12" s="157">
        <f>ROUND(E12*U12,2)</f>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5">
      <c r="A13" s="154"/>
      <c r="B13" s="155"/>
      <c r="C13" s="342" t="s">
        <v>548</v>
      </c>
      <c r="D13" s="343"/>
      <c r="E13" s="343"/>
      <c r="F13" s="343"/>
      <c r="G13" s="343"/>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309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4</v>
      </c>
      <c r="B14" s="167" t="s">
        <v>549</v>
      </c>
      <c r="C14" s="183" t="s">
        <v>550</v>
      </c>
      <c r="D14" s="168" t="s">
        <v>337</v>
      </c>
      <c r="E14" s="169">
        <v>77</v>
      </c>
      <c r="F14" s="170"/>
      <c r="G14" s="171">
        <f>ROUND(E14*F14,2)</f>
        <v>0</v>
      </c>
      <c r="H14" s="170">
        <v>19.07</v>
      </c>
      <c r="I14" s="171">
        <f>ROUND(E14*H14,2)</f>
        <v>1468.39</v>
      </c>
      <c r="J14" s="170">
        <v>69.23</v>
      </c>
      <c r="K14" s="171">
        <f>ROUND(E14*J14,2)</f>
        <v>5330.71</v>
      </c>
      <c r="L14" s="171">
        <v>21</v>
      </c>
      <c r="M14" s="171">
        <f>G14*(1+L14/100)</f>
        <v>0</v>
      </c>
      <c r="N14" s="169">
        <v>4.3299999999999996E-3</v>
      </c>
      <c r="O14" s="169">
        <f>ROUND(E14*N14,2)</f>
        <v>0.33</v>
      </c>
      <c r="P14" s="169">
        <v>0</v>
      </c>
      <c r="Q14" s="169">
        <f>ROUND(E14*P14,2)</f>
        <v>0</v>
      </c>
      <c r="R14" s="171"/>
      <c r="S14" s="171" t="s">
        <v>497</v>
      </c>
      <c r="T14" s="172" t="s">
        <v>246</v>
      </c>
      <c r="U14" s="157">
        <v>0</v>
      </c>
      <c r="V14" s="157">
        <f>ROUND(E14*U14,2)</f>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5">
      <c r="A15" s="154"/>
      <c r="B15" s="155"/>
      <c r="C15" s="342" t="s">
        <v>548</v>
      </c>
      <c r="D15" s="343"/>
      <c r="E15" s="343"/>
      <c r="F15" s="343"/>
      <c r="G15" s="343"/>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309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66">
        <v>5</v>
      </c>
      <c r="B16" s="167" t="s">
        <v>551</v>
      </c>
      <c r="C16" s="183" t="s">
        <v>552</v>
      </c>
      <c r="D16" s="168" t="s">
        <v>337</v>
      </c>
      <c r="E16" s="169">
        <v>26</v>
      </c>
      <c r="F16" s="170"/>
      <c r="G16" s="171">
        <f>ROUND(E16*F16,2)</f>
        <v>0</v>
      </c>
      <c r="H16" s="170">
        <v>26.04</v>
      </c>
      <c r="I16" s="171">
        <f>ROUND(E16*H16,2)</f>
        <v>677.04</v>
      </c>
      <c r="J16" s="170">
        <v>81.459999999999994</v>
      </c>
      <c r="K16" s="171">
        <f>ROUND(E16*J16,2)</f>
        <v>2117.96</v>
      </c>
      <c r="L16" s="171">
        <v>21</v>
      </c>
      <c r="M16" s="171">
        <f>G16*(1+L16/100)</f>
        <v>0</v>
      </c>
      <c r="N16" s="169">
        <v>8.4899999999999993E-3</v>
      </c>
      <c r="O16" s="169">
        <f>ROUND(E16*N16,2)</f>
        <v>0.22</v>
      </c>
      <c r="P16" s="169">
        <v>0</v>
      </c>
      <c r="Q16" s="169">
        <f>ROUND(E16*P16,2)</f>
        <v>0</v>
      </c>
      <c r="R16" s="171"/>
      <c r="S16" s="171" t="s">
        <v>497</v>
      </c>
      <c r="T16" s="172" t="s">
        <v>246</v>
      </c>
      <c r="U16" s="157">
        <v>0</v>
      </c>
      <c r="V16" s="157">
        <f>ROUND(E16*U16,2)</f>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5">
      <c r="A17" s="154"/>
      <c r="B17" s="155"/>
      <c r="C17" s="342" t="s">
        <v>548</v>
      </c>
      <c r="D17" s="343"/>
      <c r="E17" s="343"/>
      <c r="F17" s="343"/>
      <c r="G17" s="343"/>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309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66">
        <v>6</v>
      </c>
      <c r="B18" s="167" t="s">
        <v>553</v>
      </c>
      <c r="C18" s="183" t="s">
        <v>554</v>
      </c>
      <c r="D18" s="168" t="s">
        <v>337</v>
      </c>
      <c r="E18" s="169">
        <v>54</v>
      </c>
      <c r="F18" s="170"/>
      <c r="G18" s="171">
        <f>ROUND(E18*F18,2)</f>
        <v>0</v>
      </c>
      <c r="H18" s="170">
        <v>76.28</v>
      </c>
      <c r="I18" s="171">
        <f>ROUND(E18*H18,2)</f>
        <v>4119.12</v>
      </c>
      <c r="J18" s="170">
        <v>115.22</v>
      </c>
      <c r="K18" s="171">
        <f>ROUND(E18*J18,2)</f>
        <v>6221.88</v>
      </c>
      <c r="L18" s="171">
        <v>21</v>
      </c>
      <c r="M18" s="171">
        <f>G18*(1+L18/100)</f>
        <v>0</v>
      </c>
      <c r="N18" s="169">
        <v>1.7330000000000002E-2</v>
      </c>
      <c r="O18" s="169">
        <f>ROUND(E18*N18,2)</f>
        <v>0.94</v>
      </c>
      <c r="P18" s="169">
        <v>0</v>
      </c>
      <c r="Q18" s="169">
        <f>ROUND(E18*P18,2)</f>
        <v>0</v>
      </c>
      <c r="R18" s="171"/>
      <c r="S18" s="171" t="s">
        <v>497</v>
      </c>
      <c r="T18" s="172" t="s">
        <v>246</v>
      </c>
      <c r="U18" s="157">
        <v>0</v>
      </c>
      <c r="V18" s="157">
        <f>ROUND(E18*U18,2)</f>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5">
      <c r="A19" s="154"/>
      <c r="B19" s="155"/>
      <c r="C19" s="342" t="s">
        <v>548</v>
      </c>
      <c r="D19" s="343"/>
      <c r="E19" s="343"/>
      <c r="F19" s="343"/>
      <c r="G19" s="343"/>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309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66">
        <v>7</v>
      </c>
      <c r="B20" s="167" t="s">
        <v>555</v>
      </c>
      <c r="C20" s="183" t="s">
        <v>556</v>
      </c>
      <c r="D20" s="168" t="s">
        <v>337</v>
      </c>
      <c r="E20" s="169">
        <v>25</v>
      </c>
      <c r="F20" s="170"/>
      <c r="G20" s="171">
        <f>ROUND(E20*F20,2)</f>
        <v>0</v>
      </c>
      <c r="H20" s="170">
        <v>171.56</v>
      </c>
      <c r="I20" s="171">
        <f>ROUND(E20*H20,2)</f>
        <v>4289</v>
      </c>
      <c r="J20" s="170">
        <v>133.44</v>
      </c>
      <c r="K20" s="171">
        <f>ROUND(E20*J20,2)</f>
        <v>3336</v>
      </c>
      <c r="L20" s="171">
        <v>21</v>
      </c>
      <c r="M20" s="171">
        <f>G20*(1+L20/100)</f>
        <v>0</v>
      </c>
      <c r="N20" s="169">
        <v>3.7130000000000003E-2</v>
      </c>
      <c r="O20" s="169">
        <f>ROUND(E20*N20,2)</f>
        <v>0.93</v>
      </c>
      <c r="P20" s="169">
        <v>0</v>
      </c>
      <c r="Q20" s="169">
        <f>ROUND(E20*P20,2)</f>
        <v>0</v>
      </c>
      <c r="R20" s="171"/>
      <c r="S20" s="171" t="s">
        <v>497</v>
      </c>
      <c r="T20" s="172" t="s">
        <v>246</v>
      </c>
      <c r="U20" s="157">
        <v>0</v>
      </c>
      <c r="V20" s="157">
        <f>ROUND(E20*U20,2)</f>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5">
      <c r="A21" s="154"/>
      <c r="B21" s="155"/>
      <c r="C21" s="342" t="s">
        <v>548</v>
      </c>
      <c r="D21" s="343"/>
      <c r="E21" s="343"/>
      <c r="F21" s="343"/>
      <c r="G21" s="343"/>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309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5">
      <c r="A22" s="159" t="s">
        <v>240</v>
      </c>
      <c r="B22" s="160" t="s">
        <v>143</v>
      </c>
      <c r="C22" s="181" t="s">
        <v>144</v>
      </c>
      <c r="D22" s="161"/>
      <c r="E22" s="162"/>
      <c r="F22" s="163"/>
      <c r="G22" s="163">
        <f>SUMIF(AG23:AG33,"&lt;&gt;NOR",G23:G33)</f>
        <v>0</v>
      </c>
      <c r="H22" s="163"/>
      <c r="I22" s="163">
        <f>SUM(I23:I33)</f>
        <v>8619.67</v>
      </c>
      <c r="J22" s="163"/>
      <c r="K22" s="163">
        <f>SUM(K23:K33)</f>
        <v>35009.729999999996</v>
      </c>
      <c r="L22" s="163"/>
      <c r="M22" s="163">
        <f>SUM(M23:M33)</f>
        <v>0</v>
      </c>
      <c r="N22" s="162"/>
      <c r="O22" s="162">
        <f>SUM(O23:O33)</f>
        <v>0.09</v>
      </c>
      <c r="P22" s="162"/>
      <c r="Q22" s="162">
        <f>SUM(Q23:Q33)</f>
        <v>2.54</v>
      </c>
      <c r="R22" s="163"/>
      <c r="S22" s="163"/>
      <c r="T22" s="164"/>
      <c r="U22" s="158"/>
      <c r="V22" s="158">
        <f>SUM(V23:V33)</f>
        <v>0</v>
      </c>
      <c r="W22" s="158"/>
      <c r="X22" s="158"/>
      <c r="Y22" s="158"/>
      <c r="AG22" t="s">
        <v>241</v>
      </c>
    </row>
    <row r="23" spans="1:60" outlineLevel="1" x14ac:dyDescent="0.25">
      <c r="A23" s="173">
        <v>8</v>
      </c>
      <c r="B23" s="174" t="s">
        <v>557</v>
      </c>
      <c r="C23" s="182" t="s">
        <v>558</v>
      </c>
      <c r="D23" s="175" t="s">
        <v>337</v>
      </c>
      <c r="E23" s="176">
        <v>1</v>
      </c>
      <c r="F23" s="177"/>
      <c r="G23" s="178">
        <f t="shared" ref="G23:G33" si="0">ROUND(E23*F23,2)</f>
        <v>0</v>
      </c>
      <c r="H23" s="177">
        <v>760.77</v>
      </c>
      <c r="I23" s="178">
        <f t="shared" ref="I23:I33" si="1">ROUND(E23*H23,2)</f>
        <v>760.77</v>
      </c>
      <c r="J23" s="177">
        <v>1269.23</v>
      </c>
      <c r="K23" s="178">
        <f t="shared" ref="K23:K33" si="2">ROUND(E23*J23,2)</f>
        <v>1269.23</v>
      </c>
      <c r="L23" s="178">
        <v>21</v>
      </c>
      <c r="M23" s="178">
        <f t="shared" ref="M23:M33" si="3">G23*(1+L23/100)</f>
        <v>0</v>
      </c>
      <c r="N23" s="176">
        <v>0</v>
      </c>
      <c r="O23" s="176">
        <f t="shared" ref="O23:O33" si="4">ROUND(E23*N23,2)</f>
        <v>0</v>
      </c>
      <c r="P23" s="176">
        <v>5.0899999999999999E-3</v>
      </c>
      <c r="Q23" s="176">
        <f t="shared" ref="Q23:Q33" si="5">ROUND(E23*P23,2)</f>
        <v>0.01</v>
      </c>
      <c r="R23" s="178"/>
      <c r="S23" s="178" t="s">
        <v>497</v>
      </c>
      <c r="T23" s="179" t="s">
        <v>246</v>
      </c>
      <c r="U23" s="157">
        <v>0</v>
      </c>
      <c r="V23" s="157">
        <f t="shared" ref="V23:V33" si="6">ROUND(E23*U23,2)</f>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9</v>
      </c>
      <c r="B24" s="174" t="s">
        <v>559</v>
      </c>
      <c r="C24" s="182" t="s">
        <v>560</v>
      </c>
      <c r="D24" s="175" t="s">
        <v>337</v>
      </c>
      <c r="E24" s="176">
        <v>1</v>
      </c>
      <c r="F24" s="177"/>
      <c r="G24" s="178">
        <f t="shared" si="0"/>
        <v>0</v>
      </c>
      <c r="H24" s="177">
        <v>775.39</v>
      </c>
      <c r="I24" s="178">
        <f t="shared" si="1"/>
        <v>775.39</v>
      </c>
      <c r="J24" s="177">
        <v>1354.61</v>
      </c>
      <c r="K24" s="178">
        <f t="shared" si="2"/>
        <v>1354.61</v>
      </c>
      <c r="L24" s="178">
        <v>21</v>
      </c>
      <c r="M24" s="178">
        <f t="shared" si="3"/>
        <v>0</v>
      </c>
      <c r="N24" s="176">
        <v>0</v>
      </c>
      <c r="O24" s="176">
        <f t="shared" si="4"/>
        <v>0</v>
      </c>
      <c r="P24" s="176">
        <v>3.14E-3</v>
      </c>
      <c r="Q24" s="176">
        <f t="shared" si="5"/>
        <v>0</v>
      </c>
      <c r="R24" s="178"/>
      <c r="S24" s="178" t="s">
        <v>497</v>
      </c>
      <c r="T24" s="179" t="s">
        <v>246</v>
      </c>
      <c r="U24" s="157">
        <v>0</v>
      </c>
      <c r="V24" s="157">
        <f t="shared" si="6"/>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10</v>
      </c>
      <c r="B25" s="174" t="s">
        <v>561</v>
      </c>
      <c r="C25" s="182" t="s">
        <v>562</v>
      </c>
      <c r="D25" s="175" t="s">
        <v>337</v>
      </c>
      <c r="E25" s="176">
        <v>2</v>
      </c>
      <c r="F25" s="177"/>
      <c r="G25" s="178">
        <f t="shared" si="0"/>
        <v>0</v>
      </c>
      <c r="H25" s="177">
        <v>817.65</v>
      </c>
      <c r="I25" s="178">
        <f t="shared" si="1"/>
        <v>1635.3</v>
      </c>
      <c r="J25" s="177">
        <v>1382.35</v>
      </c>
      <c r="K25" s="178">
        <f t="shared" si="2"/>
        <v>2764.7</v>
      </c>
      <c r="L25" s="178">
        <v>21</v>
      </c>
      <c r="M25" s="178">
        <f t="shared" si="3"/>
        <v>0</v>
      </c>
      <c r="N25" s="176">
        <v>0</v>
      </c>
      <c r="O25" s="176">
        <f t="shared" si="4"/>
        <v>0</v>
      </c>
      <c r="P25" s="176">
        <v>7.0699999999999999E-3</v>
      </c>
      <c r="Q25" s="176">
        <f t="shared" si="5"/>
        <v>0.01</v>
      </c>
      <c r="R25" s="178"/>
      <c r="S25" s="178" t="s">
        <v>497</v>
      </c>
      <c r="T25" s="179" t="s">
        <v>246</v>
      </c>
      <c r="U25" s="157">
        <v>0</v>
      </c>
      <c r="V25" s="157">
        <f t="shared" si="6"/>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11</v>
      </c>
      <c r="B26" s="174" t="s">
        <v>563</v>
      </c>
      <c r="C26" s="182" t="s">
        <v>564</v>
      </c>
      <c r="D26" s="175" t="s">
        <v>337</v>
      </c>
      <c r="E26" s="176">
        <v>2</v>
      </c>
      <c r="F26" s="177"/>
      <c r="G26" s="178">
        <f t="shared" si="0"/>
        <v>0</v>
      </c>
      <c r="H26" s="177">
        <v>930.48</v>
      </c>
      <c r="I26" s="178">
        <f t="shared" si="1"/>
        <v>1860.96</v>
      </c>
      <c r="J26" s="177">
        <v>1769.52</v>
      </c>
      <c r="K26" s="178">
        <f t="shared" si="2"/>
        <v>3539.04</v>
      </c>
      <c r="L26" s="178">
        <v>21</v>
      </c>
      <c r="M26" s="178">
        <f t="shared" si="3"/>
        <v>0</v>
      </c>
      <c r="N26" s="176">
        <v>0</v>
      </c>
      <c r="O26" s="176">
        <f t="shared" si="4"/>
        <v>0</v>
      </c>
      <c r="P26" s="176">
        <v>1.9630000000000002E-2</v>
      </c>
      <c r="Q26" s="176">
        <f t="shared" si="5"/>
        <v>0.04</v>
      </c>
      <c r="R26" s="178"/>
      <c r="S26" s="178" t="s">
        <v>497</v>
      </c>
      <c r="T26" s="179" t="s">
        <v>246</v>
      </c>
      <c r="U26" s="157">
        <v>0</v>
      </c>
      <c r="V26" s="157">
        <f t="shared" si="6"/>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12</v>
      </c>
      <c r="B27" s="174" t="s">
        <v>565</v>
      </c>
      <c r="C27" s="182" t="s">
        <v>566</v>
      </c>
      <c r="D27" s="175" t="s">
        <v>337</v>
      </c>
      <c r="E27" s="176">
        <v>1</v>
      </c>
      <c r="F27" s="177"/>
      <c r="G27" s="178">
        <f t="shared" si="0"/>
        <v>0</v>
      </c>
      <c r="H27" s="177">
        <v>1027.49</v>
      </c>
      <c r="I27" s="178">
        <f t="shared" si="1"/>
        <v>1027.49</v>
      </c>
      <c r="J27" s="177">
        <v>2127.5100000000002</v>
      </c>
      <c r="K27" s="178">
        <f t="shared" si="2"/>
        <v>2127.5100000000002</v>
      </c>
      <c r="L27" s="178">
        <v>21</v>
      </c>
      <c r="M27" s="178">
        <f t="shared" si="3"/>
        <v>0</v>
      </c>
      <c r="N27" s="176">
        <v>0</v>
      </c>
      <c r="O27" s="176">
        <f t="shared" si="4"/>
        <v>0</v>
      </c>
      <c r="P27" s="176">
        <v>3.3169999999999998E-2</v>
      </c>
      <c r="Q27" s="176">
        <f t="shared" si="5"/>
        <v>0.03</v>
      </c>
      <c r="R27" s="178"/>
      <c r="S27" s="178" t="s">
        <v>497</v>
      </c>
      <c r="T27" s="179" t="s">
        <v>246</v>
      </c>
      <c r="U27" s="157">
        <v>0</v>
      </c>
      <c r="V27" s="157">
        <f t="shared" si="6"/>
        <v>0</v>
      </c>
      <c r="W27" s="157"/>
      <c r="X27" s="157" t="s">
        <v>247</v>
      </c>
      <c r="Y27" s="157" t="s">
        <v>248</v>
      </c>
      <c r="Z27" s="147"/>
      <c r="AA27" s="147"/>
      <c r="AB27" s="147"/>
      <c r="AC27" s="147"/>
      <c r="AD27" s="147"/>
      <c r="AE27" s="147"/>
      <c r="AF27" s="147"/>
      <c r="AG27" s="147" t="s">
        <v>249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13</v>
      </c>
      <c r="B28" s="174" t="s">
        <v>567</v>
      </c>
      <c r="C28" s="182" t="s">
        <v>568</v>
      </c>
      <c r="D28" s="175" t="s">
        <v>337</v>
      </c>
      <c r="E28" s="176">
        <v>14</v>
      </c>
      <c r="F28" s="177"/>
      <c r="G28" s="178">
        <f t="shared" si="0"/>
        <v>0</v>
      </c>
      <c r="H28" s="177">
        <v>13.06</v>
      </c>
      <c r="I28" s="178">
        <f t="shared" si="1"/>
        <v>182.84</v>
      </c>
      <c r="J28" s="177">
        <v>67.540000000000006</v>
      </c>
      <c r="K28" s="178">
        <f t="shared" si="2"/>
        <v>945.56</v>
      </c>
      <c r="L28" s="178">
        <v>21</v>
      </c>
      <c r="M28" s="178">
        <f t="shared" si="3"/>
        <v>0</v>
      </c>
      <c r="N28" s="176">
        <v>4.8999999999999998E-4</v>
      </c>
      <c r="O28" s="176">
        <f t="shared" si="4"/>
        <v>0.01</v>
      </c>
      <c r="P28" s="176">
        <v>2E-3</v>
      </c>
      <c r="Q28" s="176">
        <f t="shared" si="5"/>
        <v>0.03</v>
      </c>
      <c r="R28" s="178"/>
      <c r="S28" s="178" t="s">
        <v>497</v>
      </c>
      <c r="T28" s="179" t="s">
        <v>246</v>
      </c>
      <c r="U28" s="157">
        <v>0</v>
      </c>
      <c r="V28" s="157">
        <f t="shared" si="6"/>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14</v>
      </c>
      <c r="B29" s="174" t="s">
        <v>569</v>
      </c>
      <c r="C29" s="182" t="s">
        <v>570</v>
      </c>
      <c r="D29" s="175" t="s">
        <v>337</v>
      </c>
      <c r="E29" s="176">
        <v>77</v>
      </c>
      <c r="F29" s="177"/>
      <c r="G29" s="178">
        <f t="shared" si="0"/>
        <v>0</v>
      </c>
      <c r="H29" s="177">
        <v>13.06</v>
      </c>
      <c r="I29" s="178">
        <f t="shared" si="1"/>
        <v>1005.62</v>
      </c>
      <c r="J29" s="177">
        <v>102.94</v>
      </c>
      <c r="K29" s="178">
        <f t="shared" si="2"/>
        <v>7926.38</v>
      </c>
      <c r="L29" s="178">
        <v>21</v>
      </c>
      <c r="M29" s="178">
        <f t="shared" si="3"/>
        <v>0</v>
      </c>
      <c r="N29" s="176">
        <v>4.8999999999999998E-4</v>
      </c>
      <c r="O29" s="176">
        <f t="shared" si="4"/>
        <v>0.04</v>
      </c>
      <c r="P29" s="176">
        <v>6.0000000000000001E-3</v>
      </c>
      <c r="Q29" s="176">
        <f t="shared" si="5"/>
        <v>0.46</v>
      </c>
      <c r="R29" s="178"/>
      <c r="S29" s="178" t="s">
        <v>497</v>
      </c>
      <c r="T29" s="179" t="s">
        <v>246</v>
      </c>
      <c r="U29" s="157">
        <v>0</v>
      </c>
      <c r="V29" s="157">
        <f t="shared" si="6"/>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15</v>
      </c>
      <c r="B30" s="174" t="s">
        <v>571</v>
      </c>
      <c r="C30" s="182" t="s">
        <v>572</v>
      </c>
      <c r="D30" s="175" t="s">
        <v>337</v>
      </c>
      <c r="E30" s="176">
        <v>26</v>
      </c>
      <c r="F30" s="177"/>
      <c r="G30" s="178">
        <f t="shared" si="0"/>
        <v>0</v>
      </c>
      <c r="H30" s="177">
        <v>13.06</v>
      </c>
      <c r="I30" s="178">
        <f t="shared" si="1"/>
        <v>339.56</v>
      </c>
      <c r="J30" s="177">
        <v>112.94</v>
      </c>
      <c r="K30" s="178">
        <f t="shared" si="2"/>
        <v>2936.44</v>
      </c>
      <c r="L30" s="178">
        <v>21</v>
      </c>
      <c r="M30" s="178">
        <f t="shared" si="3"/>
        <v>0</v>
      </c>
      <c r="N30" s="176">
        <v>4.8999999999999998E-4</v>
      </c>
      <c r="O30" s="176">
        <f t="shared" si="4"/>
        <v>0.01</v>
      </c>
      <c r="P30" s="176">
        <v>8.9999999999999993E-3</v>
      </c>
      <c r="Q30" s="176">
        <f t="shared" si="5"/>
        <v>0.23</v>
      </c>
      <c r="R30" s="178"/>
      <c r="S30" s="178" t="s">
        <v>497</v>
      </c>
      <c r="T30" s="179" t="s">
        <v>246</v>
      </c>
      <c r="U30" s="157">
        <v>0</v>
      </c>
      <c r="V30" s="157">
        <f t="shared" si="6"/>
        <v>0</v>
      </c>
      <c r="W30" s="157"/>
      <c r="X30" s="157" t="s">
        <v>247</v>
      </c>
      <c r="Y30" s="157" t="s">
        <v>248</v>
      </c>
      <c r="Z30" s="147"/>
      <c r="AA30" s="147"/>
      <c r="AB30" s="147"/>
      <c r="AC30" s="147"/>
      <c r="AD30" s="147"/>
      <c r="AE30" s="147"/>
      <c r="AF30" s="147"/>
      <c r="AG30" s="147" t="s">
        <v>249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16</v>
      </c>
      <c r="B31" s="174" t="s">
        <v>573</v>
      </c>
      <c r="C31" s="182" t="s">
        <v>574</v>
      </c>
      <c r="D31" s="175" t="s">
        <v>337</v>
      </c>
      <c r="E31" s="176">
        <v>26</v>
      </c>
      <c r="F31" s="177"/>
      <c r="G31" s="178">
        <f t="shared" si="0"/>
        <v>0</v>
      </c>
      <c r="H31" s="177">
        <v>13.06</v>
      </c>
      <c r="I31" s="178">
        <f t="shared" si="1"/>
        <v>339.56</v>
      </c>
      <c r="J31" s="177">
        <v>93.44</v>
      </c>
      <c r="K31" s="178">
        <f t="shared" si="2"/>
        <v>2429.44</v>
      </c>
      <c r="L31" s="178">
        <v>21</v>
      </c>
      <c r="M31" s="178">
        <f t="shared" si="3"/>
        <v>0</v>
      </c>
      <c r="N31" s="176">
        <v>4.8999999999999998E-4</v>
      </c>
      <c r="O31" s="176">
        <f t="shared" si="4"/>
        <v>0.01</v>
      </c>
      <c r="P31" s="176">
        <v>8.9999999999999993E-3</v>
      </c>
      <c r="Q31" s="176">
        <f t="shared" si="5"/>
        <v>0.23</v>
      </c>
      <c r="R31" s="178"/>
      <c r="S31" s="178" t="s">
        <v>497</v>
      </c>
      <c r="T31" s="179" t="s">
        <v>246</v>
      </c>
      <c r="U31" s="157">
        <v>0</v>
      </c>
      <c r="V31" s="157">
        <f t="shared" si="6"/>
        <v>0</v>
      </c>
      <c r="W31" s="157"/>
      <c r="X31" s="157" t="s">
        <v>247</v>
      </c>
      <c r="Y31" s="157" t="s">
        <v>248</v>
      </c>
      <c r="Z31" s="147"/>
      <c r="AA31" s="147"/>
      <c r="AB31" s="147"/>
      <c r="AC31" s="147"/>
      <c r="AD31" s="147"/>
      <c r="AE31" s="147"/>
      <c r="AF31" s="147"/>
      <c r="AG31" s="147" t="s">
        <v>249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17</v>
      </c>
      <c r="B32" s="174" t="s">
        <v>575</v>
      </c>
      <c r="C32" s="182" t="s">
        <v>576</v>
      </c>
      <c r="D32" s="175" t="s">
        <v>337</v>
      </c>
      <c r="E32" s="176">
        <v>28</v>
      </c>
      <c r="F32" s="177"/>
      <c r="G32" s="178">
        <f t="shared" si="0"/>
        <v>0</v>
      </c>
      <c r="H32" s="177">
        <v>13.06</v>
      </c>
      <c r="I32" s="178">
        <f t="shared" si="1"/>
        <v>365.68</v>
      </c>
      <c r="J32" s="177">
        <v>127.44</v>
      </c>
      <c r="K32" s="178">
        <f t="shared" si="2"/>
        <v>3568.32</v>
      </c>
      <c r="L32" s="178">
        <v>21</v>
      </c>
      <c r="M32" s="178">
        <f t="shared" si="3"/>
        <v>0</v>
      </c>
      <c r="N32" s="176">
        <v>4.8999999999999998E-4</v>
      </c>
      <c r="O32" s="176">
        <f t="shared" si="4"/>
        <v>0.01</v>
      </c>
      <c r="P32" s="176">
        <v>1.7999999999999999E-2</v>
      </c>
      <c r="Q32" s="176">
        <f t="shared" si="5"/>
        <v>0.5</v>
      </c>
      <c r="R32" s="178"/>
      <c r="S32" s="178" t="s">
        <v>497</v>
      </c>
      <c r="T32" s="179" t="s">
        <v>246</v>
      </c>
      <c r="U32" s="157">
        <v>0</v>
      </c>
      <c r="V32" s="157">
        <f t="shared" si="6"/>
        <v>0</v>
      </c>
      <c r="W32" s="157"/>
      <c r="X32" s="157" t="s">
        <v>247</v>
      </c>
      <c r="Y32" s="157" t="s">
        <v>248</v>
      </c>
      <c r="Z32" s="147"/>
      <c r="AA32" s="147"/>
      <c r="AB32" s="147"/>
      <c r="AC32" s="147"/>
      <c r="AD32" s="147"/>
      <c r="AE32" s="147"/>
      <c r="AF32" s="147"/>
      <c r="AG32" s="147" t="s">
        <v>249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18</v>
      </c>
      <c r="B33" s="174" t="s">
        <v>577</v>
      </c>
      <c r="C33" s="182" t="s">
        <v>578</v>
      </c>
      <c r="D33" s="175" t="s">
        <v>337</v>
      </c>
      <c r="E33" s="176">
        <v>25</v>
      </c>
      <c r="F33" s="177"/>
      <c r="G33" s="178">
        <f t="shared" si="0"/>
        <v>0</v>
      </c>
      <c r="H33" s="177">
        <v>13.06</v>
      </c>
      <c r="I33" s="178">
        <f t="shared" si="1"/>
        <v>326.5</v>
      </c>
      <c r="J33" s="177">
        <v>245.94</v>
      </c>
      <c r="K33" s="178">
        <f t="shared" si="2"/>
        <v>6148.5</v>
      </c>
      <c r="L33" s="178">
        <v>21</v>
      </c>
      <c r="M33" s="178">
        <f t="shared" si="3"/>
        <v>0</v>
      </c>
      <c r="N33" s="176">
        <v>4.8999999999999998E-4</v>
      </c>
      <c r="O33" s="176">
        <f t="shared" si="4"/>
        <v>0.01</v>
      </c>
      <c r="P33" s="176">
        <v>0.04</v>
      </c>
      <c r="Q33" s="176">
        <f t="shared" si="5"/>
        <v>1</v>
      </c>
      <c r="R33" s="178"/>
      <c r="S33" s="178" t="s">
        <v>497</v>
      </c>
      <c r="T33" s="179" t="s">
        <v>246</v>
      </c>
      <c r="U33" s="157">
        <v>0</v>
      </c>
      <c r="V33" s="157">
        <f t="shared" si="6"/>
        <v>0</v>
      </c>
      <c r="W33" s="157"/>
      <c r="X33" s="157" t="s">
        <v>247</v>
      </c>
      <c r="Y33" s="157" t="s">
        <v>248</v>
      </c>
      <c r="Z33" s="147"/>
      <c r="AA33" s="147"/>
      <c r="AB33" s="147"/>
      <c r="AC33" s="147"/>
      <c r="AD33" s="147"/>
      <c r="AE33" s="147"/>
      <c r="AF33" s="147"/>
      <c r="AG33" s="147" t="s">
        <v>249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5">
      <c r="A34" s="159" t="s">
        <v>240</v>
      </c>
      <c r="B34" s="160" t="s">
        <v>145</v>
      </c>
      <c r="C34" s="181" t="s">
        <v>146</v>
      </c>
      <c r="D34" s="161"/>
      <c r="E34" s="162"/>
      <c r="F34" s="163"/>
      <c r="G34" s="163">
        <f>SUMIF(AG35:AG36,"&lt;&gt;NOR",G35:G36)</f>
        <v>0</v>
      </c>
      <c r="H34" s="163"/>
      <c r="I34" s="163">
        <f>SUM(I35:I36)</f>
        <v>0</v>
      </c>
      <c r="J34" s="163"/>
      <c r="K34" s="163">
        <f>SUM(K35:K36)</f>
        <v>478</v>
      </c>
      <c r="L34" s="163"/>
      <c r="M34" s="163">
        <f>SUM(M35:M36)</f>
        <v>0</v>
      </c>
      <c r="N34" s="162"/>
      <c r="O34" s="162">
        <f>SUM(O35:O36)</f>
        <v>0</v>
      </c>
      <c r="P34" s="162"/>
      <c r="Q34" s="162">
        <f>SUM(Q35:Q36)</f>
        <v>0.27</v>
      </c>
      <c r="R34" s="163"/>
      <c r="S34" s="163"/>
      <c r="T34" s="164"/>
      <c r="U34" s="158"/>
      <c r="V34" s="158">
        <f>SUM(V35:V36)</f>
        <v>0</v>
      </c>
      <c r="W34" s="158"/>
      <c r="X34" s="158"/>
      <c r="Y34" s="158"/>
      <c r="AG34" t="s">
        <v>241</v>
      </c>
    </row>
    <row r="35" spans="1:60" ht="20.75" outlineLevel="1" x14ac:dyDescent="0.25">
      <c r="A35" s="166">
        <v>19</v>
      </c>
      <c r="B35" s="167" t="s">
        <v>579</v>
      </c>
      <c r="C35" s="183" t="s">
        <v>580</v>
      </c>
      <c r="D35" s="168" t="s">
        <v>581</v>
      </c>
      <c r="E35" s="169">
        <v>4</v>
      </c>
      <c r="F35" s="170"/>
      <c r="G35" s="171">
        <f>ROUND(E35*F35,2)</f>
        <v>0</v>
      </c>
      <c r="H35" s="170">
        <v>0</v>
      </c>
      <c r="I35" s="171">
        <f>ROUND(E35*H35,2)</f>
        <v>0</v>
      </c>
      <c r="J35" s="170">
        <v>119.5</v>
      </c>
      <c r="K35" s="171">
        <f>ROUND(E35*J35,2)</f>
        <v>478</v>
      </c>
      <c r="L35" s="171">
        <v>21</v>
      </c>
      <c r="M35" s="171">
        <f>G35*(1+L35/100)</f>
        <v>0</v>
      </c>
      <c r="N35" s="169">
        <v>0</v>
      </c>
      <c r="O35" s="169">
        <f>ROUND(E35*N35,2)</f>
        <v>0</v>
      </c>
      <c r="P35" s="169">
        <v>6.8000000000000005E-2</v>
      </c>
      <c r="Q35" s="169">
        <f>ROUND(E35*P35,2)</f>
        <v>0.27</v>
      </c>
      <c r="R35" s="171"/>
      <c r="S35" s="171" t="s">
        <v>497</v>
      </c>
      <c r="T35" s="172" t="s">
        <v>246</v>
      </c>
      <c r="U35" s="157">
        <v>0</v>
      </c>
      <c r="V35" s="157">
        <f>ROUND(E35*U35,2)</f>
        <v>0</v>
      </c>
      <c r="W35" s="157"/>
      <c r="X35" s="157" t="s">
        <v>247</v>
      </c>
      <c r="Y35" s="157" t="s">
        <v>248</v>
      </c>
      <c r="Z35" s="147"/>
      <c r="AA35" s="147"/>
      <c r="AB35" s="147"/>
      <c r="AC35" s="147"/>
      <c r="AD35" s="147"/>
      <c r="AE35" s="147"/>
      <c r="AF35" s="147"/>
      <c r="AG35" s="147" t="s">
        <v>249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5">
      <c r="A36" s="154"/>
      <c r="B36" s="155"/>
      <c r="C36" s="342" t="s">
        <v>582</v>
      </c>
      <c r="D36" s="343"/>
      <c r="E36" s="343"/>
      <c r="F36" s="343"/>
      <c r="G36" s="343"/>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309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5">
      <c r="A37" s="159" t="s">
        <v>240</v>
      </c>
      <c r="B37" s="160" t="s">
        <v>154</v>
      </c>
      <c r="C37" s="181" t="s">
        <v>155</v>
      </c>
      <c r="D37" s="161"/>
      <c r="E37" s="162"/>
      <c r="F37" s="163"/>
      <c r="G37" s="163">
        <f>SUMIF(AG38:AG38,"&lt;&gt;NOR",G38:G38)</f>
        <v>0</v>
      </c>
      <c r="H37" s="163"/>
      <c r="I37" s="163">
        <f>SUM(I38:I38)</f>
        <v>1143.5899999999999</v>
      </c>
      <c r="J37" s="163"/>
      <c r="K37" s="163">
        <f>SUM(K38:K38)</f>
        <v>285.41000000000003</v>
      </c>
      <c r="L37" s="163"/>
      <c r="M37" s="163">
        <f>SUM(M38:M38)</f>
        <v>0</v>
      </c>
      <c r="N37" s="162"/>
      <c r="O37" s="162">
        <f>SUM(O38:O38)</f>
        <v>0</v>
      </c>
      <c r="P37" s="162"/>
      <c r="Q37" s="162">
        <f>SUM(Q38:Q38)</f>
        <v>0</v>
      </c>
      <c r="R37" s="163"/>
      <c r="S37" s="163"/>
      <c r="T37" s="164"/>
      <c r="U37" s="158"/>
      <c r="V37" s="158">
        <f>SUM(V38:V38)</f>
        <v>0</v>
      </c>
      <c r="W37" s="158"/>
      <c r="X37" s="158"/>
      <c r="Y37" s="158"/>
      <c r="AG37" t="s">
        <v>241</v>
      </c>
    </row>
    <row r="38" spans="1:60" outlineLevel="1" x14ac:dyDescent="0.25">
      <c r="A38" s="173">
        <v>20</v>
      </c>
      <c r="B38" s="174" t="s">
        <v>583</v>
      </c>
      <c r="C38" s="182" t="s">
        <v>584</v>
      </c>
      <c r="D38" s="175" t="s">
        <v>502</v>
      </c>
      <c r="E38" s="176">
        <v>1</v>
      </c>
      <c r="F38" s="177"/>
      <c r="G38" s="178">
        <f>ROUND(E38*F38,2)</f>
        <v>0</v>
      </c>
      <c r="H38" s="177">
        <v>1143.5899999999999</v>
      </c>
      <c r="I38" s="178">
        <f>ROUND(E38*H38,2)</f>
        <v>1143.5899999999999</v>
      </c>
      <c r="J38" s="177">
        <v>285.41000000000003</v>
      </c>
      <c r="K38" s="178">
        <f>ROUND(E38*J38,2)</f>
        <v>285.41000000000003</v>
      </c>
      <c r="L38" s="178">
        <v>21</v>
      </c>
      <c r="M38" s="178">
        <f>G38*(1+L38/100)</f>
        <v>0</v>
      </c>
      <c r="N38" s="176">
        <v>5.0000000000000002E-5</v>
      </c>
      <c r="O38" s="176">
        <f>ROUND(E38*N38,2)</f>
        <v>0</v>
      </c>
      <c r="P38" s="176">
        <v>0</v>
      </c>
      <c r="Q38" s="176">
        <f>ROUND(E38*P38,2)</f>
        <v>0</v>
      </c>
      <c r="R38" s="178"/>
      <c r="S38" s="178" t="s">
        <v>497</v>
      </c>
      <c r="T38" s="179" t="s">
        <v>246</v>
      </c>
      <c r="U38" s="157">
        <v>0</v>
      </c>
      <c r="V38" s="157">
        <f>ROUND(E38*U38,2)</f>
        <v>0</v>
      </c>
      <c r="W38" s="157"/>
      <c r="X38" s="157" t="s">
        <v>247</v>
      </c>
      <c r="Y38" s="157" t="s">
        <v>248</v>
      </c>
      <c r="Z38" s="147"/>
      <c r="AA38" s="147"/>
      <c r="AB38" s="147"/>
      <c r="AC38" s="147"/>
      <c r="AD38" s="147"/>
      <c r="AE38" s="147"/>
      <c r="AF38" s="147"/>
      <c r="AG38" s="147" t="s">
        <v>445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5">
      <c r="A39" s="159" t="s">
        <v>240</v>
      </c>
      <c r="B39" s="160" t="s">
        <v>158</v>
      </c>
      <c r="C39" s="181" t="s">
        <v>159</v>
      </c>
      <c r="D39" s="161"/>
      <c r="E39" s="162"/>
      <c r="F39" s="163"/>
      <c r="G39" s="163">
        <f>SUMIF(AG40:AG87,"&lt;&gt;NOR",G40:G87)</f>
        <v>0</v>
      </c>
      <c r="H39" s="163"/>
      <c r="I39" s="163">
        <f>SUM(I40:I87)</f>
        <v>73191.05</v>
      </c>
      <c r="J39" s="163"/>
      <c r="K39" s="163">
        <f>SUM(K40:K87)</f>
        <v>73709.600000000006</v>
      </c>
      <c r="L39" s="163"/>
      <c r="M39" s="163">
        <f>SUM(M40:M87)</f>
        <v>0</v>
      </c>
      <c r="N39" s="162"/>
      <c r="O39" s="162">
        <f>SUM(O40:O87)</f>
        <v>0.41000000000000003</v>
      </c>
      <c r="P39" s="162"/>
      <c r="Q39" s="162">
        <f>SUM(Q40:Q87)</f>
        <v>0</v>
      </c>
      <c r="R39" s="163"/>
      <c r="S39" s="163"/>
      <c r="T39" s="164"/>
      <c r="U39" s="158"/>
      <c r="V39" s="158">
        <f>SUM(V40:V87)</f>
        <v>0</v>
      </c>
      <c r="W39" s="158"/>
      <c r="X39" s="158"/>
      <c r="Y39" s="158"/>
      <c r="AG39" t="s">
        <v>241</v>
      </c>
    </row>
    <row r="40" spans="1:60" outlineLevel="1" x14ac:dyDescent="0.25">
      <c r="A40" s="166">
        <v>21</v>
      </c>
      <c r="B40" s="167" t="s">
        <v>585</v>
      </c>
      <c r="C40" s="183" t="s">
        <v>586</v>
      </c>
      <c r="D40" s="168" t="s">
        <v>337</v>
      </c>
      <c r="E40" s="169">
        <v>10</v>
      </c>
      <c r="F40" s="170"/>
      <c r="G40" s="171">
        <f>ROUND(E40*F40,2)</f>
        <v>0</v>
      </c>
      <c r="H40" s="170">
        <v>132.44</v>
      </c>
      <c r="I40" s="171">
        <f>ROUND(E40*H40,2)</f>
        <v>1324.4</v>
      </c>
      <c r="J40" s="170">
        <v>166.06</v>
      </c>
      <c r="K40" s="171">
        <f>ROUND(E40*J40,2)</f>
        <v>1660.6</v>
      </c>
      <c r="L40" s="171">
        <v>21</v>
      </c>
      <c r="M40" s="171">
        <f>G40*(1+L40/100)</f>
        <v>0</v>
      </c>
      <c r="N40" s="169">
        <v>3.4000000000000002E-4</v>
      </c>
      <c r="O40" s="169">
        <f>ROUND(E40*N40,2)</f>
        <v>0</v>
      </c>
      <c r="P40" s="169">
        <v>0</v>
      </c>
      <c r="Q40" s="169">
        <f>ROUND(E40*P40,2)</f>
        <v>0</v>
      </c>
      <c r="R40" s="171"/>
      <c r="S40" s="171" t="s">
        <v>497</v>
      </c>
      <c r="T40" s="172" t="s">
        <v>246</v>
      </c>
      <c r="U40" s="157">
        <v>0</v>
      </c>
      <c r="V40" s="157">
        <f>ROUND(E40*U40,2)</f>
        <v>0</v>
      </c>
      <c r="W40" s="157"/>
      <c r="X40" s="157" t="s">
        <v>247</v>
      </c>
      <c r="Y40" s="157" t="s">
        <v>248</v>
      </c>
      <c r="Z40" s="147"/>
      <c r="AA40" s="147"/>
      <c r="AB40" s="147"/>
      <c r="AC40" s="147"/>
      <c r="AD40" s="147"/>
      <c r="AE40" s="147"/>
      <c r="AF40" s="147"/>
      <c r="AG40" s="147" t="s">
        <v>445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5">
      <c r="A41" s="154"/>
      <c r="B41" s="155"/>
      <c r="C41" s="342" t="s">
        <v>587</v>
      </c>
      <c r="D41" s="343"/>
      <c r="E41" s="343"/>
      <c r="F41" s="343"/>
      <c r="G41" s="343"/>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309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66">
        <v>22</v>
      </c>
      <c r="B42" s="167" t="s">
        <v>588</v>
      </c>
      <c r="C42" s="183" t="s">
        <v>589</v>
      </c>
      <c r="D42" s="168" t="s">
        <v>337</v>
      </c>
      <c r="E42" s="169">
        <v>24</v>
      </c>
      <c r="F42" s="170"/>
      <c r="G42" s="171">
        <f>ROUND(E42*F42,2)</f>
        <v>0</v>
      </c>
      <c r="H42" s="170">
        <v>113.69</v>
      </c>
      <c r="I42" s="171">
        <f>ROUND(E42*H42,2)</f>
        <v>2728.56</v>
      </c>
      <c r="J42" s="170">
        <v>186.31</v>
      </c>
      <c r="K42" s="171">
        <f>ROUND(E42*J42,2)</f>
        <v>4471.4399999999996</v>
      </c>
      <c r="L42" s="171">
        <v>21</v>
      </c>
      <c r="M42" s="171">
        <f>G42*(1+L42/100)</f>
        <v>0</v>
      </c>
      <c r="N42" s="169">
        <v>4.6999999999999999E-4</v>
      </c>
      <c r="O42" s="169">
        <f>ROUND(E42*N42,2)</f>
        <v>0.01</v>
      </c>
      <c r="P42" s="169">
        <v>0</v>
      </c>
      <c r="Q42" s="169">
        <f>ROUND(E42*P42,2)</f>
        <v>0</v>
      </c>
      <c r="R42" s="171"/>
      <c r="S42" s="171" t="s">
        <v>497</v>
      </c>
      <c r="T42" s="172" t="s">
        <v>246</v>
      </c>
      <c r="U42" s="157">
        <v>0</v>
      </c>
      <c r="V42" s="157">
        <f>ROUND(E42*U42,2)</f>
        <v>0</v>
      </c>
      <c r="W42" s="157"/>
      <c r="X42" s="157" t="s">
        <v>247</v>
      </c>
      <c r="Y42" s="157" t="s">
        <v>248</v>
      </c>
      <c r="Z42" s="147"/>
      <c r="AA42" s="147"/>
      <c r="AB42" s="147"/>
      <c r="AC42" s="147"/>
      <c r="AD42" s="147"/>
      <c r="AE42" s="147"/>
      <c r="AF42" s="147"/>
      <c r="AG42" s="147" t="s">
        <v>445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5">
      <c r="A43" s="154"/>
      <c r="B43" s="155"/>
      <c r="C43" s="342" t="s">
        <v>587</v>
      </c>
      <c r="D43" s="343"/>
      <c r="E43" s="343"/>
      <c r="F43" s="343"/>
      <c r="G43" s="343"/>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309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66">
        <v>23</v>
      </c>
      <c r="B44" s="167" t="s">
        <v>590</v>
      </c>
      <c r="C44" s="183" t="s">
        <v>591</v>
      </c>
      <c r="D44" s="168" t="s">
        <v>337</v>
      </c>
      <c r="E44" s="169">
        <v>6.5</v>
      </c>
      <c r="F44" s="170"/>
      <c r="G44" s="171">
        <f>ROUND(E44*F44,2)</f>
        <v>0</v>
      </c>
      <c r="H44" s="170">
        <v>157.44999999999999</v>
      </c>
      <c r="I44" s="171">
        <f>ROUND(E44*H44,2)</f>
        <v>1023.43</v>
      </c>
      <c r="J44" s="170">
        <v>234.55</v>
      </c>
      <c r="K44" s="171">
        <f>ROUND(E44*J44,2)</f>
        <v>1524.58</v>
      </c>
      <c r="L44" s="171">
        <v>21</v>
      </c>
      <c r="M44" s="171">
        <f>G44*(1+L44/100)</f>
        <v>0</v>
      </c>
      <c r="N44" s="169">
        <v>6.9999999999999999E-4</v>
      </c>
      <c r="O44" s="169">
        <f>ROUND(E44*N44,2)</f>
        <v>0</v>
      </c>
      <c r="P44" s="169">
        <v>0</v>
      </c>
      <c r="Q44" s="169">
        <f>ROUND(E44*P44,2)</f>
        <v>0</v>
      </c>
      <c r="R44" s="171"/>
      <c r="S44" s="171" t="s">
        <v>497</v>
      </c>
      <c r="T44" s="172" t="s">
        <v>246</v>
      </c>
      <c r="U44" s="157">
        <v>0</v>
      </c>
      <c r="V44" s="157">
        <f>ROUND(E44*U44,2)</f>
        <v>0</v>
      </c>
      <c r="W44" s="157"/>
      <c r="X44" s="157" t="s">
        <v>247</v>
      </c>
      <c r="Y44" s="157" t="s">
        <v>248</v>
      </c>
      <c r="Z44" s="147"/>
      <c r="AA44" s="147"/>
      <c r="AB44" s="147"/>
      <c r="AC44" s="147"/>
      <c r="AD44" s="147"/>
      <c r="AE44" s="147"/>
      <c r="AF44" s="147"/>
      <c r="AG44" s="147" t="s">
        <v>445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5">
      <c r="A45" s="154"/>
      <c r="B45" s="155"/>
      <c r="C45" s="342" t="s">
        <v>587</v>
      </c>
      <c r="D45" s="343"/>
      <c r="E45" s="343"/>
      <c r="F45" s="343"/>
      <c r="G45" s="343"/>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309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6">
        <v>24</v>
      </c>
      <c r="B46" s="167" t="s">
        <v>592</v>
      </c>
      <c r="C46" s="183" t="s">
        <v>593</v>
      </c>
      <c r="D46" s="168" t="s">
        <v>337</v>
      </c>
      <c r="E46" s="169">
        <v>9</v>
      </c>
      <c r="F46" s="170"/>
      <c r="G46" s="171">
        <f>ROUND(E46*F46,2)</f>
        <v>0</v>
      </c>
      <c r="H46" s="170">
        <v>343.29</v>
      </c>
      <c r="I46" s="171">
        <f>ROUND(E46*H46,2)</f>
        <v>3089.61</v>
      </c>
      <c r="J46" s="170">
        <v>608.71</v>
      </c>
      <c r="K46" s="171">
        <f>ROUND(E46*J46,2)</f>
        <v>5478.39</v>
      </c>
      <c r="L46" s="171">
        <v>21</v>
      </c>
      <c r="M46" s="171">
        <f>G46*(1+L46/100)</f>
        <v>0</v>
      </c>
      <c r="N46" s="169">
        <v>1.5200000000000001E-3</v>
      </c>
      <c r="O46" s="169">
        <f>ROUND(E46*N46,2)</f>
        <v>0.01</v>
      </c>
      <c r="P46" s="169">
        <v>0</v>
      </c>
      <c r="Q46" s="169">
        <f>ROUND(E46*P46,2)</f>
        <v>0</v>
      </c>
      <c r="R46" s="171"/>
      <c r="S46" s="171" t="s">
        <v>497</v>
      </c>
      <c r="T46" s="172" t="s">
        <v>246</v>
      </c>
      <c r="U46" s="157">
        <v>0</v>
      </c>
      <c r="V46" s="157">
        <f>ROUND(E46*U46,2)</f>
        <v>0</v>
      </c>
      <c r="W46" s="157"/>
      <c r="X46" s="157" t="s">
        <v>247</v>
      </c>
      <c r="Y46" s="157" t="s">
        <v>248</v>
      </c>
      <c r="Z46" s="147"/>
      <c r="AA46" s="147"/>
      <c r="AB46" s="147"/>
      <c r="AC46" s="147"/>
      <c r="AD46" s="147"/>
      <c r="AE46" s="147"/>
      <c r="AF46" s="147"/>
      <c r="AG46" s="147" t="s">
        <v>445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5">
      <c r="A47" s="154"/>
      <c r="B47" s="155"/>
      <c r="C47" s="342" t="s">
        <v>587</v>
      </c>
      <c r="D47" s="343"/>
      <c r="E47" s="343"/>
      <c r="F47" s="343"/>
      <c r="G47" s="343"/>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309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66">
        <v>25</v>
      </c>
      <c r="B48" s="167" t="s">
        <v>594</v>
      </c>
      <c r="C48" s="183" t="s">
        <v>595</v>
      </c>
      <c r="D48" s="168" t="s">
        <v>337</v>
      </c>
      <c r="E48" s="169">
        <v>33</v>
      </c>
      <c r="F48" s="170"/>
      <c r="G48" s="171">
        <f>ROUND(E48*F48,2)</f>
        <v>0</v>
      </c>
      <c r="H48" s="170">
        <v>252.56</v>
      </c>
      <c r="I48" s="171">
        <f>ROUND(E48*H48,2)</f>
        <v>8334.48</v>
      </c>
      <c r="J48" s="170">
        <v>424.44</v>
      </c>
      <c r="K48" s="171">
        <f>ROUND(E48*J48,2)</f>
        <v>14006.52</v>
      </c>
      <c r="L48" s="171">
        <v>21</v>
      </c>
      <c r="M48" s="171">
        <f>G48*(1+L48/100)</f>
        <v>0</v>
      </c>
      <c r="N48" s="169">
        <v>7.7999999999999999E-4</v>
      </c>
      <c r="O48" s="169">
        <f>ROUND(E48*N48,2)</f>
        <v>0.03</v>
      </c>
      <c r="P48" s="169">
        <v>0</v>
      </c>
      <c r="Q48" s="169">
        <f>ROUND(E48*P48,2)</f>
        <v>0</v>
      </c>
      <c r="R48" s="171"/>
      <c r="S48" s="171" t="s">
        <v>497</v>
      </c>
      <c r="T48" s="172" t="s">
        <v>246</v>
      </c>
      <c r="U48" s="157">
        <v>0</v>
      </c>
      <c r="V48" s="157">
        <f>ROUND(E48*U48,2)</f>
        <v>0</v>
      </c>
      <c r="W48" s="157"/>
      <c r="X48" s="157" t="s">
        <v>247</v>
      </c>
      <c r="Y48" s="157" t="s">
        <v>248</v>
      </c>
      <c r="Z48" s="147"/>
      <c r="AA48" s="147"/>
      <c r="AB48" s="147"/>
      <c r="AC48" s="147"/>
      <c r="AD48" s="147"/>
      <c r="AE48" s="147"/>
      <c r="AF48" s="147"/>
      <c r="AG48" s="147" t="s">
        <v>445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5">
      <c r="A49" s="154"/>
      <c r="B49" s="155"/>
      <c r="C49" s="342" t="s">
        <v>587</v>
      </c>
      <c r="D49" s="343"/>
      <c r="E49" s="343"/>
      <c r="F49" s="343"/>
      <c r="G49" s="343"/>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309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66">
        <v>26</v>
      </c>
      <c r="B50" s="167" t="s">
        <v>596</v>
      </c>
      <c r="C50" s="183" t="s">
        <v>597</v>
      </c>
      <c r="D50" s="168" t="s">
        <v>337</v>
      </c>
      <c r="E50" s="169">
        <v>25</v>
      </c>
      <c r="F50" s="170"/>
      <c r="G50" s="171">
        <f>ROUND(E50*F50,2)</f>
        <v>0</v>
      </c>
      <c r="H50" s="170">
        <v>351.98</v>
      </c>
      <c r="I50" s="171">
        <f>ROUND(E50*H50,2)</f>
        <v>8799.5</v>
      </c>
      <c r="J50" s="170">
        <v>413.02</v>
      </c>
      <c r="K50" s="171">
        <f>ROUND(E50*J50,2)</f>
        <v>10325.5</v>
      </c>
      <c r="L50" s="171">
        <v>21</v>
      </c>
      <c r="M50" s="171">
        <f>G50*(1+L50/100)</f>
        <v>0</v>
      </c>
      <c r="N50" s="169">
        <v>1.31E-3</v>
      </c>
      <c r="O50" s="169">
        <f>ROUND(E50*N50,2)</f>
        <v>0.03</v>
      </c>
      <c r="P50" s="169">
        <v>0</v>
      </c>
      <c r="Q50" s="169">
        <f>ROUND(E50*P50,2)</f>
        <v>0</v>
      </c>
      <c r="R50" s="171"/>
      <c r="S50" s="171" t="s">
        <v>497</v>
      </c>
      <c r="T50" s="172" t="s">
        <v>246</v>
      </c>
      <c r="U50" s="157">
        <v>0</v>
      </c>
      <c r="V50" s="157">
        <f>ROUND(E50*U50,2)</f>
        <v>0</v>
      </c>
      <c r="W50" s="157"/>
      <c r="X50" s="157" t="s">
        <v>247</v>
      </c>
      <c r="Y50" s="157" t="s">
        <v>248</v>
      </c>
      <c r="Z50" s="147"/>
      <c r="AA50" s="147"/>
      <c r="AB50" s="147"/>
      <c r="AC50" s="147"/>
      <c r="AD50" s="147"/>
      <c r="AE50" s="147"/>
      <c r="AF50" s="147"/>
      <c r="AG50" s="147" t="s">
        <v>445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5">
      <c r="A51" s="154"/>
      <c r="B51" s="155"/>
      <c r="C51" s="342" t="s">
        <v>587</v>
      </c>
      <c r="D51" s="343"/>
      <c r="E51" s="343"/>
      <c r="F51" s="343"/>
      <c r="G51" s="343"/>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309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0.75" outlineLevel="1" x14ac:dyDescent="0.25">
      <c r="A52" s="166">
        <v>27</v>
      </c>
      <c r="B52" s="167" t="s">
        <v>598</v>
      </c>
      <c r="C52" s="183" t="s">
        <v>599</v>
      </c>
      <c r="D52" s="168" t="s">
        <v>337</v>
      </c>
      <c r="E52" s="169">
        <v>3.5</v>
      </c>
      <c r="F52" s="170"/>
      <c r="G52" s="171">
        <f>ROUND(E52*F52,2)</f>
        <v>0</v>
      </c>
      <c r="H52" s="170">
        <v>139.18</v>
      </c>
      <c r="I52" s="171">
        <f>ROUND(E52*H52,2)</f>
        <v>487.13</v>
      </c>
      <c r="J52" s="170">
        <v>138.82</v>
      </c>
      <c r="K52" s="171">
        <f>ROUND(E52*J52,2)</f>
        <v>485.87</v>
      </c>
      <c r="L52" s="171">
        <v>21</v>
      </c>
      <c r="M52" s="171">
        <f>G52*(1+L52/100)</f>
        <v>0</v>
      </c>
      <c r="N52" s="169">
        <v>5.2999999999999998E-4</v>
      </c>
      <c r="O52" s="169">
        <f>ROUND(E52*N52,2)</f>
        <v>0</v>
      </c>
      <c r="P52" s="169">
        <v>0</v>
      </c>
      <c r="Q52" s="169">
        <f>ROUND(E52*P52,2)</f>
        <v>0</v>
      </c>
      <c r="R52" s="171"/>
      <c r="S52" s="171" t="s">
        <v>497</v>
      </c>
      <c r="T52" s="172" t="s">
        <v>246</v>
      </c>
      <c r="U52" s="157">
        <v>0</v>
      </c>
      <c r="V52" s="157">
        <f>ROUND(E52*U52,2)</f>
        <v>0</v>
      </c>
      <c r="W52" s="157"/>
      <c r="X52" s="157" t="s">
        <v>247</v>
      </c>
      <c r="Y52" s="157" t="s">
        <v>248</v>
      </c>
      <c r="Z52" s="147"/>
      <c r="AA52" s="147"/>
      <c r="AB52" s="147"/>
      <c r="AC52" s="147"/>
      <c r="AD52" s="147"/>
      <c r="AE52" s="147"/>
      <c r="AF52" s="147"/>
      <c r="AG52" s="147" t="s">
        <v>445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5">
      <c r="A53" s="154"/>
      <c r="B53" s="155"/>
      <c r="C53" s="342" t="s">
        <v>587</v>
      </c>
      <c r="D53" s="343"/>
      <c r="E53" s="343"/>
      <c r="F53" s="343"/>
      <c r="G53" s="343"/>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309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0.75" outlineLevel="1" x14ac:dyDescent="0.25">
      <c r="A54" s="166">
        <v>28</v>
      </c>
      <c r="B54" s="167" t="s">
        <v>600</v>
      </c>
      <c r="C54" s="183" t="s">
        <v>601</v>
      </c>
      <c r="D54" s="168" t="s">
        <v>337</v>
      </c>
      <c r="E54" s="169">
        <v>3.5</v>
      </c>
      <c r="F54" s="170"/>
      <c r="G54" s="171">
        <f>ROUND(E54*F54,2)</f>
        <v>0</v>
      </c>
      <c r="H54" s="170">
        <v>434.13</v>
      </c>
      <c r="I54" s="171">
        <f>ROUND(E54*H54,2)</f>
        <v>1519.46</v>
      </c>
      <c r="J54" s="170">
        <v>412.87</v>
      </c>
      <c r="K54" s="171">
        <f>ROUND(E54*J54,2)</f>
        <v>1445.05</v>
      </c>
      <c r="L54" s="171">
        <v>21</v>
      </c>
      <c r="M54" s="171">
        <f>G54*(1+L54/100)</f>
        <v>0</v>
      </c>
      <c r="N54" s="169">
        <v>1.3699999999999999E-3</v>
      </c>
      <c r="O54" s="169">
        <f>ROUND(E54*N54,2)</f>
        <v>0</v>
      </c>
      <c r="P54" s="169">
        <v>0</v>
      </c>
      <c r="Q54" s="169">
        <f>ROUND(E54*P54,2)</f>
        <v>0</v>
      </c>
      <c r="R54" s="171"/>
      <c r="S54" s="171" t="s">
        <v>497</v>
      </c>
      <c r="T54" s="172" t="s">
        <v>246</v>
      </c>
      <c r="U54" s="157">
        <v>0</v>
      </c>
      <c r="V54" s="157">
        <f>ROUND(E54*U54,2)</f>
        <v>0</v>
      </c>
      <c r="W54" s="157"/>
      <c r="X54" s="157" t="s">
        <v>247</v>
      </c>
      <c r="Y54" s="157" t="s">
        <v>248</v>
      </c>
      <c r="Z54" s="147"/>
      <c r="AA54" s="147"/>
      <c r="AB54" s="147"/>
      <c r="AC54" s="147"/>
      <c r="AD54" s="147"/>
      <c r="AE54" s="147"/>
      <c r="AF54" s="147"/>
      <c r="AG54" s="147" t="s">
        <v>445</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5">
      <c r="A55" s="154"/>
      <c r="B55" s="155"/>
      <c r="C55" s="342" t="s">
        <v>587</v>
      </c>
      <c r="D55" s="343"/>
      <c r="E55" s="343"/>
      <c r="F55" s="343"/>
      <c r="G55" s="343"/>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309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29</v>
      </c>
      <c r="B56" s="174" t="s">
        <v>602</v>
      </c>
      <c r="C56" s="182" t="s">
        <v>603</v>
      </c>
      <c r="D56" s="175" t="s">
        <v>502</v>
      </c>
      <c r="E56" s="176">
        <v>4</v>
      </c>
      <c r="F56" s="177"/>
      <c r="G56" s="178">
        <f>ROUND(E56*F56,2)</f>
        <v>0</v>
      </c>
      <c r="H56" s="177">
        <v>956.01</v>
      </c>
      <c r="I56" s="178">
        <f>ROUND(E56*H56,2)</f>
        <v>3824.04</v>
      </c>
      <c r="J56" s="177">
        <v>157.99</v>
      </c>
      <c r="K56" s="178">
        <f>ROUND(E56*J56,2)</f>
        <v>631.96</v>
      </c>
      <c r="L56" s="178">
        <v>21</v>
      </c>
      <c r="M56" s="178">
        <f>G56*(1+L56/100)</f>
        <v>0</v>
      </c>
      <c r="N56" s="176">
        <v>1.2999999999999999E-4</v>
      </c>
      <c r="O56" s="176">
        <f>ROUND(E56*N56,2)</f>
        <v>0</v>
      </c>
      <c r="P56" s="176">
        <v>0</v>
      </c>
      <c r="Q56" s="176">
        <f>ROUND(E56*P56,2)</f>
        <v>0</v>
      </c>
      <c r="R56" s="178"/>
      <c r="S56" s="178" t="s">
        <v>497</v>
      </c>
      <c r="T56" s="179" t="s">
        <v>246</v>
      </c>
      <c r="U56" s="157">
        <v>0</v>
      </c>
      <c r="V56" s="157">
        <f>ROUND(E56*U56,2)</f>
        <v>0</v>
      </c>
      <c r="W56" s="157"/>
      <c r="X56" s="157" t="s">
        <v>247</v>
      </c>
      <c r="Y56" s="157" t="s">
        <v>248</v>
      </c>
      <c r="Z56" s="147"/>
      <c r="AA56" s="147"/>
      <c r="AB56" s="147"/>
      <c r="AC56" s="147"/>
      <c r="AD56" s="147"/>
      <c r="AE56" s="147"/>
      <c r="AF56" s="147"/>
      <c r="AG56" s="147" t="s">
        <v>445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30</v>
      </c>
      <c r="B57" s="174" t="s">
        <v>604</v>
      </c>
      <c r="C57" s="182" t="s">
        <v>605</v>
      </c>
      <c r="D57" s="175" t="s">
        <v>502</v>
      </c>
      <c r="E57" s="176">
        <v>3</v>
      </c>
      <c r="F57" s="177"/>
      <c r="G57" s="178">
        <f>ROUND(E57*F57,2)</f>
        <v>0</v>
      </c>
      <c r="H57" s="177">
        <v>725.01</v>
      </c>
      <c r="I57" s="178">
        <f>ROUND(E57*H57,2)</f>
        <v>2175.0300000000002</v>
      </c>
      <c r="J57" s="177">
        <v>157.99</v>
      </c>
      <c r="K57" s="178">
        <f>ROUND(E57*J57,2)</f>
        <v>473.97</v>
      </c>
      <c r="L57" s="178">
        <v>21</v>
      </c>
      <c r="M57" s="178">
        <f>G57*(1+L57/100)</f>
        <v>0</v>
      </c>
      <c r="N57" s="176">
        <v>2.7E-4</v>
      </c>
      <c r="O57" s="176">
        <f>ROUND(E57*N57,2)</f>
        <v>0</v>
      </c>
      <c r="P57" s="176">
        <v>0</v>
      </c>
      <c r="Q57" s="176">
        <f>ROUND(E57*P57,2)</f>
        <v>0</v>
      </c>
      <c r="R57" s="178"/>
      <c r="S57" s="178" t="s">
        <v>497</v>
      </c>
      <c r="T57" s="179" t="s">
        <v>246</v>
      </c>
      <c r="U57" s="157">
        <v>0</v>
      </c>
      <c r="V57" s="157">
        <f>ROUND(E57*U57,2)</f>
        <v>0</v>
      </c>
      <c r="W57" s="157"/>
      <c r="X57" s="157" t="s">
        <v>247</v>
      </c>
      <c r="Y57" s="157" t="s">
        <v>248</v>
      </c>
      <c r="Z57" s="147"/>
      <c r="AA57" s="147"/>
      <c r="AB57" s="147"/>
      <c r="AC57" s="147"/>
      <c r="AD57" s="147"/>
      <c r="AE57" s="147"/>
      <c r="AF57" s="147"/>
      <c r="AG57" s="147" t="s">
        <v>445</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31</v>
      </c>
      <c r="B58" s="174" t="s">
        <v>606</v>
      </c>
      <c r="C58" s="182" t="s">
        <v>607</v>
      </c>
      <c r="D58" s="175" t="s">
        <v>337</v>
      </c>
      <c r="E58" s="176">
        <v>115.5</v>
      </c>
      <c r="F58" s="177"/>
      <c r="G58" s="178">
        <f>ROUND(E58*F58,2)</f>
        <v>0</v>
      </c>
      <c r="H58" s="177">
        <v>0.68</v>
      </c>
      <c r="I58" s="178">
        <f>ROUND(E58*H58,2)</f>
        <v>78.540000000000006</v>
      </c>
      <c r="J58" s="177">
        <v>24.92</v>
      </c>
      <c r="K58" s="178">
        <f>ROUND(E58*J58,2)</f>
        <v>2878.26</v>
      </c>
      <c r="L58" s="178">
        <v>21</v>
      </c>
      <c r="M58" s="178">
        <f>G58*(1+L58/100)</f>
        <v>0</v>
      </c>
      <c r="N58" s="176">
        <v>0</v>
      </c>
      <c r="O58" s="176">
        <f>ROUND(E58*N58,2)</f>
        <v>0</v>
      </c>
      <c r="P58" s="176">
        <v>0</v>
      </c>
      <c r="Q58" s="176">
        <f>ROUND(E58*P58,2)</f>
        <v>0</v>
      </c>
      <c r="R58" s="178"/>
      <c r="S58" s="178" t="s">
        <v>497</v>
      </c>
      <c r="T58" s="179" t="s">
        <v>246</v>
      </c>
      <c r="U58" s="157">
        <v>0</v>
      </c>
      <c r="V58" s="157">
        <f>ROUND(E58*U58,2)</f>
        <v>0</v>
      </c>
      <c r="W58" s="157"/>
      <c r="X58" s="157" t="s">
        <v>247</v>
      </c>
      <c r="Y58" s="157" t="s">
        <v>248</v>
      </c>
      <c r="Z58" s="147"/>
      <c r="AA58" s="147"/>
      <c r="AB58" s="147"/>
      <c r="AC58" s="147"/>
      <c r="AD58" s="147"/>
      <c r="AE58" s="147"/>
      <c r="AF58" s="147"/>
      <c r="AG58" s="147" t="s">
        <v>445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0.75" outlineLevel="1" x14ac:dyDescent="0.25">
      <c r="A59" s="166">
        <v>32</v>
      </c>
      <c r="B59" s="167" t="s">
        <v>608</v>
      </c>
      <c r="C59" s="183" t="s">
        <v>609</v>
      </c>
      <c r="D59" s="168" t="s">
        <v>337</v>
      </c>
      <c r="E59" s="169">
        <v>106</v>
      </c>
      <c r="F59" s="170"/>
      <c r="G59" s="171">
        <f>ROUND(E59*F59,2)</f>
        <v>0</v>
      </c>
      <c r="H59" s="170">
        <v>117.55</v>
      </c>
      <c r="I59" s="171">
        <f>ROUND(E59*H59,2)</f>
        <v>12460.3</v>
      </c>
      <c r="J59" s="170">
        <v>155.94999999999999</v>
      </c>
      <c r="K59" s="171">
        <f>ROUND(E59*J59,2)</f>
        <v>16530.7</v>
      </c>
      <c r="L59" s="171">
        <v>21</v>
      </c>
      <c r="M59" s="171">
        <f>G59*(1+L59/100)</f>
        <v>0</v>
      </c>
      <c r="N59" s="169">
        <v>5.2999999999999998E-4</v>
      </c>
      <c r="O59" s="169">
        <f>ROUND(E59*N59,2)</f>
        <v>0.06</v>
      </c>
      <c r="P59" s="169">
        <v>0</v>
      </c>
      <c r="Q59" s="169">
        <f>ROUND(E59*P59,2)</f>
        <v>0</v>
      </c>
      <c r="R59" s="171"/>
      <c r="S59" s="171" t="s">
        <v>497</v>
      </c>
      <c r="T59" s="172" t="s">
        <v>246</v>
      </c>
      <c r="U59" s="157">
        <v>0</v>
      </c>
      <c r="V59" s="157">
        <f>ROUND(E59*U59,2)</f>
        <v>0</v>
      </c>
      <c r="W59" s="157"/>
      <c r="X59" s="157" t="s">
        <v>247</v>
      </c>
      <c r="Y59" s="157" t="s">
        <v>248</v>
      </c>
      <c r="Z59" s="147"/>
      <c r="AA59" s="147"/>
      <c r="AB59" s="147"/>
      <c r="AC59" s="147"/>
      <c r="AD59" s="147"/>
      <c r="AE59" s="147"/>
      <c r="AF59" s="147"/>
      <c r="AG59" s="147" t="s">
        <v>445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5">
      <c r="A60" s="154"/>
      <c r="B60" s="155"/>
      <c r="C60" s="342" t="s">
        <v>610</v>
      </c>
      <c r="D60" s="343"/>
      <c r="E60" s="343"/>
      <c r="F60" s="343"/>
      <c r="G60" s="343"/>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309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75" outlineLevel="1" x14ac:dyDescent="0.25">
      <c r="A61" s="166">
        <v>33</v>
      </c>
      <c r="B61" s="167" t="s">
        <v>611</v>
      </c>
      <c r="C61" s="183" t="s">
        <v>612</v>
      </c>
      <c r="D61" s="168" t="s">
        <v>337</v>
      </c>
      <c r="E61" s="169">
        <v>46</v>
      </c>
      <c r="F61" s="170"/>
      <c r="G61" s="171">
        <f>ROUND(E61*F61,2)</f>
        <v>0</v>
      </c>
      <c r="H61" s="170">
        <v>176.94</v>
      </c>
      <c r="I61" s="171">
        <f>ROUND(E61*H61,2)</f>
        <v>8139.24</v>
      </c>
      <c r="J61" s="170">
        <v>185.56</v>
      </c>
      <c r="K61" s="171">
        <f>ROUND(E61*J61,2)</f>
        <v>8535.76</v>
      </c>
      <c r="L61" s="171">
        <v>21</v>
      </c>
      <c r="M61" s="171">
        <f>G61*(1+L61/100)</f>
        <v>0</v>
      </c>
      <c r="N61" s="169">
        <v>6.8999999999999997E-4</v>
      </c>
      <c r="O61" s="169">
        <f>ROUND(E61*N61,2)</f>
        <v>0.03</v>
      </c>
      <c r="P61" s="169">
        <v>0</v>
      </c>
      <c r="Q61" s="169">
        <f>ROUND(E61*P61,2)</f>
        <v>0</v>
      </c>
      <c r="R61" s="171"/>
      <c r="S61" s="171" t="s">
        <v>497</v>
      </c>
      <c r="T61" s="172" t="s">
        <v>246</v>
      </c>
      <c r="U61" s="157">
        <v>0</v>
      </c>
      <c r="V61" s="157">
        <f>ROUND(E61*U61,2)</f>
        <v>0</v>
      </c>
      <c r="W61" s="157"/>
      <c r="X61" s="157" t="s">
        <v>247</v>
      </c>
      <c r="Y61" s="157" t="s">
        <v>248</v>
      </c>
      <c r="Z61" s="147"/>
      <c r="AA61" s="147"/>
      <c r="AB61" s="147"/>
      <c r="AC61" s="147"/>
      <c r="AD61" s="147"/>
      <c r="AE61" s="147"/>
      <c r="AF61" s="147"/>
      <c r="AG61" s="147" t="s">
        <v>445</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5">
      <c r="A62" s="154"/>
      <c r="B62" s="155"/>
      <c r="C62" s="342" t="s">
        <v>610</v>
      </c>
      <c r="D62" s="343"/>
      <c r="E62" s="343"/>
      <c r="F62" s="343"/>
      <c r="G62" s="343"/>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309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34</v>
      </c>
      <c r="B63" s="174" t="s">
        <v>613</v>
      </c>
      <c r="C63" s="182" t="s">
        <v>614</v>
      </c>
      <c r="D63" s="175" t="s">
        <v>337</v>
      </c>
      <c r="E63" s="176">
        <v>20</v>
      </c>
      <c r="F63" s="177"/>
      <c r="G63" s="178">
        <f t="shared" ref="G63:G84" si="7">ROUND(E63*F63,2)</f>
        <v>0</v>
      </c>
      <c r="H63" s="177">
        <v>0</v>
      </c>
      <c r="I63" s="178">
        <f t="shared" ref="I63:I84" si="8">ROUND(E63*H63,2)</f>
        <v>0</v>
      </c>
      <c r="J63" s="177">
        <v>75.7</v>
      </c>
      <c r="K63" s="178">
        <f t="shared" ref="K63:K84" si="9">ROUND(E63*J63,2)</f>
        <v>1514</v>
      </c>
      <c r="L63" s="178">
        <v>21</v>
      </c>
      <c r="M63" s="178">
        <f t="shared" ref="M63:M84" si="10">G63*(1+L63/100)</f>
        <v>0</v>
      </c>
      <c r="N63" s="176">
        <v>5.0000000000000001E-4</v>
      </c>
      <c r="O63" s="176">
        <f t="shared" ref="O63:O84" si="11">ROUND(E63*N63,2)</f>
        <v>0.01</v>
      </c>
      <c r="P63" s="176">
        <v>0</v>
      </c>
      <c r="Q63" s="176">
        <f t="shared" ref="Q63:Q84" si="12">ROUND(E63*P63,2)</f>
        <v>0</v>
      </c>
      <c r="R63" s="178"/>
      <c r="S63" s="178" t="s">
        <v>245</v>
      </c>
      <c r="T63" s="179" t="s">
        <v>246</v>
      </c>
      <c r="U63" s="157">
        <v>0</v>
      </c>
      <c r="V63" s="157">
        <f t="shared" ref="V63:V84" si="13">ROUND(E63*U63,2)</f>
        <v>0</v>
      </c>
      <c r="W63" s="157"/>
      <c r="X63" s="157" t="s">
        <v>247</v>
      </c>
      <c r="Y63" s="157" t="s">
        <v>248</v>
      </c>
      <c r="Z63" s="147"/>
      <c r="AA63" s="147"/>
      <c r="AB63" s="147"/>
      <c r="AC63" s="147"/>
      <c r="AD63" s="147"/>
      <c r="AE63" s="147"/>
      <c r="AF63" s="147"/>
      <c r="AG63" s="147" t="s">
        <v>445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35</v>
      </c>
      <c r="B64" s="174" t="s">
        <v>615</v>
      </c>
      <c r="C64" s="182" t="s">
        <v>616</v>
      </c>
      <c r="D64" s="175" t="s">
        <v>502</v>
      </c>
      <c r="E64" s="176">
        <v>13</v>
      </c>
      <c r="F64" s="177"/>
      <c r="G64" s="178">
        <f t="shared" si="7"/>
        <v>0</v>
      </c>
      <c r="H64" s="177">
        <v>872.31</v>
      </c>
      <c r="I64" s="178">
        <f t="shared" si="8"/>
        <v>11340.03</v>
      </c>
      <c r="J64" s="177">
        <v>247.69</v>
      </c>
      <c r="K64" s="178">
        <f t="shared" si="9"/>
        <v>3219.97</v>
      </c>
      <c r="L64" s="178">
        <v>21</v>
      </c>
      <c r="M64" s="178">
        <f t="shared" si="10"/>
        <v>0</v>
      </c>
      <c r="N64" s="176">
        <v>0</v>
      </c>
      <c r="O64" s="176">
        <f t="shared" si="11"/>
        <v>0</v>
      </c>
      <c r="P64" s="176">
        <v>0</v>
      </c>
      <c r="Q64" s="176">
        <f t="shared" si="12"/>
        <v>0</v>
      </c>
      <c r="R64" s="178"/>
      <c r="S64" s="178" t="s">
        <v>245</v>
      </c>
      <c r="T64" s="179" t="s">
        <v>246</v>
      </c>
      <c r="U64" s="157">
        <v>0</v>
      </c>
      <c r="V64" s="157">
        <f t="shared" si="13"/>
        <v>0</v>
      </c>
      <c r="W64" s="157"/>
      <c r="X64" s="157" t="s">
        <v>247</v>
      </c>
      <c r="Y64" s="157" t="s">
        <v>248</v>
      </c>
      <c r="Z64" s="147"/>
      <c r="AA64" s="147"/>
      <c r="AB64" s="147"/>
      <c r="AC64" s="147"/>
      <c r="AD64" s="147"/>
      <c r="AE64" s="147"/>
      <c r="AF64" s="147"/>
      <c r="AG64" s="147" t="s">
        <v>445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36</v>
      </c>
      <c r="B65" s="174" t="s">
        <v>617</v>
      </c>
      <c r="C65" s="182" t="s">
        <v>618</v>
      </c>
      <c r="D65" s="175" t="s">
        <v>502</v>
      </c>
      <c r="E65" s="176">
        <v>1</v>
      </c>
      <c r="F65" s="177"/>
      <c r="G65" s="178">
        <f t="shared" si="7"/>
        <v>0</v>
      </c>
      <c r="H65" s="177">
        <v>21.7</v>
      </c>
      <c r="I65" s="178">
        <f t="shared" si="8"/>
        <v>21.7</v>
      </c>
      <c r="J65" s="177">
        <v>0</v>
      </c>
      <c r="K65" s="178">
        <f t="shared" si="9"/>
        <v>0</v>
      </c>
      <c r="L65" s="178">
        <v>21</v>
      </c>
      <c r="M65" s="178">
        <f t="shared" si="10"/>
        <v>0</v>
      </c>
      <c r="N65" s="176">
        <v>5.0000000000000002E-5</v>
      </c>
      <c r="O65" s="176">
        <f t="shared" si="11"/>
        <v>0</v>
      </c>
      <c r="P65" s="176">
        <v>0</v>
      </c>
      <c r="Q65" s="176">
        <f t="shared" si="12"/>
        <v>0</v>
      </c>
      <c r="R65" s="178" t="s">
        <v>545</v>
      </c>
      <c r="S65" s="178" t="s">
        <v>497</v>
      </c>
      <c r="T65" s="179" t="s">
        <v>246</v>
      </c>
      <c r="U65" s="157">
        <v>0</v>
      </c>
      <c r="V65" s="157">
        <f t="shared" si="13"/>
        <v>0</v>
      </c>
      <c r="W65" s="157"/>
      <c r="X65" s="157" t="s">
        <v>264</v>
      </c>
      <c r="Y65" s="157" t="s">
        <v>248</v>
      </c>
      <c r="Z65" s="147"/>
      <c r="AA65" s="147"/>
      <c r="AB65" s="147"/>
      <c r="AC65" s="147"/>
      <c r="AD65" s="147"/>
      <c r="AE65" s="147"/>
      <c r="AF65" s="147"/>
      <c r="AG65" s="147" t="s">
        <v>265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37</v>
      </c>
      <c r="B66" s="174" t="s">
        <v>619</v>
      </c>
      <c r="C66" s="182" t="s">
        <v>620</v>
      </c>
      <c r="D66" s="175" t="s">
        <v>502</v>
      </c>
      <c r="E66" s="176">
        <v>4</v>
      </c>
      <c r="F66" s="177"/>
      <c r="G66" s="178">
        <f t="shared" si="7"/>
        <v>0</v>
      </c>
      <c r="H66" s="177">
        <v>42</v>
      </c>
      <c r="I66" s="178">
        <f t="shared" si="8"/>
        <v>168</v>
      </c>
      <c r="J66" s="177">
        <v>0</v>
      </c>
      <c r="K66" s="178">
        <f t="shared" si="9"/>
        <v>0</v>
      </c>
      <c r="L66" s="178">
        <v>21</v>
      </c>
      <c r="M66" s="178">
        <f t="shared" si="10"/>
        <v>0</v>
      </c>
      <c r="N66" s="176">
        <v>6.9999999999999994E-5</v>
      </c>
      <c r="O66" s="176">
        <f t="shared" si="11"/>
        <v>0</v>
      </c>
      <c r="P66" s="176">
        <v>0</v>
      </c>
      <c r="Q66" s="176">
        <f t="shared" si="12"/>
        <v>0</v>
      </c>
      <c r="R66" s="178" t="s">
        <v>545</v>
      </c>
      <c r="S66" s="178" t="s">
        <v>497</v>
      </c>
      <c r="T66" s="179" t="s">
        <v>246</v>
      </c>
      <c r="U66" s="157">
        <v>0</v>
      </c>
      <c r="V66" s="157">
        <f t="shared" si="13"/>
        <v>0</v>
      </c>
      <c r="W66" s="157"/>
      <c r="X66" s="157" t="s">
        <v>264</v>
      </c>
      <c r="Y66" s="157" t="s">
        <v>248</v>
      </c>
      <c r="Z66" s="147"/>
      <c r="AA66" s="147"/>
      <c r="AB66" s="147"/>
      <c r="AC66" s="147"/>
      <c r="AD66" s="147"/>
      <c r="AE66" s="147"/>
      <c r="AF66" s="147"/>
      <c r="AG66" s="147" t="s">
        <v>265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38</v>
      </c>
      <c r="B67" s="174" t="s">
        <v>621</v>
      </c>
      <c r="C67" s="182" t="s">
        <v>622</v>
      </c>
      <c r="D67" s="175" t="s">
        <v>502</v>
      </c>
      <c r="E67" s="176">
        <v>3</v>
      </c>
      <c r="F67" s="177"/>
      <c r="G67" s="178">
        <f t="shared" si="7"/>
        <v>0</v>
      </c>
      <c r="H67" s="177">
        <v>57.4</v>
      </c>
      <c r="I67" s="178">
        <f t="shared" si="8"/>
        <v>172.2</v>
      </c>
      <c r="J67" s="177">
        <v>0</v>
      </c>
      <c r="K67" s="178">
        <f t="shared" si="9"/>
        <v>0</v>
      </c>
      <c r="L67" s="178">
        <v>21</v>
      </c>
      <c r="M67" s="178">
        <f t="shared" si="10"/>
        <v>0</v>
      </c>
      <c r="N67" s="176">
        <v>1.8000000000000001E-4</v>
      </c>
      <c r="O67" s="176">
        <f t="shared" si="11"/>
        <v>0</v>
      </c>
      <c r="P67" s="176">
        <v>0</v>
      </c>
      <c r="Q67" s="176">
        <f t="shared" si="12"/>
        <v>0</v>
      </c>
      <c r="R67" s="178" t="s">
        <v>545</v>
      </c>
      <c r="S67" s="178" t="s">
        <v>497</v>
      </c>
      <c r="T67" s="179" t="s">
        <v>246</v>
      </c>
      <c r="U67" s="157">
        <v>0</v>
      </c>
      <c r="V67" s="157">
        <f t="shared" si="13"/>
        <v>0</v>
      </c>
      <c r="W67" s="157"/>
      <c r="X67" s="157" t="s">
        <v>264</v>
      </c>
      <c r="Y67" s="157" t="s">
        <v>248</v>
      </c>
      <c r="Z67" s="147"/>
      <c r="AA67" s="147"/>
      <c r="AB67" s="147"/>
      <c r="AC67" s="147"/>
      <c r="AD67" s="147"/>
      <c r="AE67" s="147"/>
      <c r="AF67" s="147"/>
      <c r="AG67" s="147" t="s">
        <v>265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0.75" outlineLevel="1" x14ac:dyDescent="0.25">
      <c r="A68" s="173">
        <v>39</v>
      </c>
      <c r="B68" s="174" t="s">
        <v>623</v>
      </c>
      <c r="C68" s="182" t="s">
        <v>624</v>
      </c>
      <c r="D68" s="175" t="s">
        <v>502</v>
      </c>
      <c r="E68" s="176">
        <v>1</v>
      </c>
      <c r="F68" s="177"/>
      <c r="G68" s="178">
        <f t="shared" si="7"/>
        <v>0</v>
      </c>
      <c r="H68" s="177">
        <v>382</v>
      </c>
      <c r="I68" s="178">
        <f t="shared" si="8"/>
        <v>382</v>
      </c>
      <c r="J68" s="177">
        <v>0</v>
      </c>
      <c r="K68" s="178">
        <f t="shared" si="9"/>
        <v>0</v>
      </c>
      <c r="L68" s="178">
        <v>21</v>
      </c>
      <c r="M68" s="178">
        <f t="shared" si="10"/>
        <v>0</v>
      </c>
      <c r="N68" s="176">
        <v>1.8000000000000001E-4</v>
      </c>
      <c r="O68" s="176">
        <f t="shared" si="11"/>
        <v>0</v>
      </c>
      <c r="P68" s="176">
        <v>0</v>
      </c>
      <c r="Q68" s="176">
        <f t="shared" si="12"/>
        <v>0</v>
      </c>
      <c r="R68" s="178" t="s">
        <v>545</v>
      </c>
      <c r="S68" s="178" t="s">
        <v>497</v>
      </c>
      <c r="T68" s="179" t="s">
        <v>246</v>
      </c>
      <c r="U68" s="157">
        <v>0</v>
      </c>
      <c r="V68" s="157">
        <f t="shared" si="13"/>
        <v>0</v>
      </c>
      <c r="W68" s="157"/>
      <c r="X68" s="157" t="s">
        <v>264</v>
      </c>
      <c r="Y68" s="157" t="s">
        <v>248</v>
      </c>
      <c r="Z68" s="147"/>
      <c r="AA68" s="147"/>
      <c r="AB68" s="147"/>
      <c r="AC68" s="147"/>
      <c r="AD68" s="147"/>
      <c r="AE68" s="147"/>
      <c r="AF68" s="147"/>
      <c r="AG68" s="147" t="s">
        <v>265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40</v>
      </c>
      <c r="B69" s="174" t="s">
        <v>625</v>
      </c>
      <c r="C69" s="182" t="s">
        <v>626</v>
      </c>
      <c r="D69" s="175" t="s">
        <v>502</v>
      </c>
      <c r="E69" s="176">
        <v>1</v>
      </c>
      <c r="F69" s="177"/>
      <c r="G69" s="178">
        <f t="shared" si="7"/>
        <v>0</v>
      </c>
      <c r="H69" s="177">
        <v>365</v>
      </c>
      <c r="I69" s="178">
        <f t="shared" si="8"/>
        <v>365</v>
      </c>
      <c r="J69" s="177">
        <v>0</v>
      </c>
      <c r="K69" s="178">
        <f t="shared" si="9"/>
        <v>0</v>
      </c>
      <c r="L69" s="178">
        <v>21</v>
      </c>
      <c r="M69" s="178">
        <f t="shared" si="10"/>
        <v>0</v>
      </c>
      <c r="N69" s="176">
        <v>1.8000000000000001E-4</v>
      </c>
      <c r="O69" s="176">
        <f t="shared" si="11"/>
        <v>0</v>
      </c>
      <c r="P69" s="176">
        <v>0</v>
      </c>
      <c r="Q69" s="176">
        <f t="shared" si="12"/>
        <v>0</v>
      </c>
      <c r="R69" s="178"/>
      <c r="S69" s="178" t="s">
        <v>245</v>
      </c>
      <c r="T69" s="179" t="s">
        <v>246</v>
      </c>
      <c r="U69" s="157">
        <v>0</v>
      </c>
      <c r="V69" s="157">
        <f t="shared" si="13"/>
        <v>0</v>
      </c>
      <c r="W69" s="157"/>
      <c r="X69" s="157" t="s">
        <v>247</v>
      </c>
      <c r="Y69" s="157" t="s">
        <v>248</v>
      </c>
      <c r="Z69" s="147"/>
      <c r="AA69" s="147"/>
      <c r="AB69" s="147"/>
      <c r="AC69" s="147"/>
      <c r="AD69" s="147"/>
      <c r="AE69" s="147"/>
      <c r="AF69" s="147"/>
      <c r="AG69" s="147" t="s">
        <v>445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75" outlineLevel="1" x14ac:dyDescent="0.25">
      <c r="A70" s="173">
        <v>41</v>
      </c>
      <c r="B70" s="174" t="s">
        <v>627</v>
      </c>
      <c r="C70" s="182" t="s">
        <v>628</v>
      </c>
      <c r="D70" s="175" t="s">
        <v>502</v>
      </c>
      <c r="E70" s="176">
        <v>3</v>
      </c>
      <c r="F70" s="177"/>
      <c r="G70" s="178">
        <f t="shared" si="7"/>
        <v>0</v>
      </c>
      <c r="H70" s="177">
        <v>671</v>
      </c>
      <c r="I70" s="178">
        <f t="shared" si="8"/>
        <v>2013</v>
      </c>
      <c r="J70" s="177">
        <v>0</v>
      </c>
      <c r="K70" s="178">
        <f t="shared" si="9"/>
        <v>0</v>
      </c>
      <c r="L70" s="178">
        <v>21</v>
      </c>
      <c r="M70" s="178">
        <f t="shared" si="10"/>
        <v>0</v>
      </c>
      <c r="N70" s="176">
        <v>4.2999999999999999E-4</v>
      </c>
      <c r="O70" s="176">
        <f t="shared" si="11"/>
        <v>0</v>
      </c>
      <c r="P70" s="176">
        <v>0</v>
      </c>
      <c r="Q70" s="176">
        <f t="shared" si="12"/>
        <v>0</v>
      </c>
      <c r="R70" s="178" t="s">
        <v>545</v>
      </c>
      <c r="S70" s="178" t="s">
        <v>497</v>
      </c>
      <c r="T70" s="179" t="s">
        <v>246</v>
      </c>
      <c r="U70" s="157">
        <v>0</v>
      </c>
      <c r="V70" s="157">
        <f t="shared" si="13"/>
        <v>0</v>
      </c>
      <c r="W70" s="157"/>
      <c r="X70" s="157" t="s">
        <v>264</v>
      </c>
      <c r="Y70" s="157" t="s">
        <v>248</v>
      </c>
      <c r="Z70" s="147"/>
      <c r="AA70" s="147"/>
      <c r="AB70" s="147"/>
      <c r="AC70" s="147"/>
      <c r="AD70" s="147"/>
      <c r="AE70" s="147"/>
      <c r="AF70" s="147"/>
      <c r="AG70" s="147" t="s">
        <v>265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75" outlineLevel="1" x14ac:dyDescent="0.25">
      <c r="A71" s="173">
        <v>42</v>
      </c>
      <c r="B71" s="174" t="s">
        <v>629</v>
      </c>
      <c r="C71" s="182" t="s">
        <v>630</v>
      </c>
      <c r="D71" s="175" t="s">
        <v>502</v>
      </c>
      <c r="E71" s="176">
        <v>11</v>
      </c>
      <c r="F71" s="177"/>
      <c r="G71" s="178">
        <f t="shared" si="7"/>
        <v>0</v>
      </c>
      <c r="H71" s="177">
        <v>62.5</v>
      </c>
      <c r="I71" s="178">
        <f t="shared" si="8"/>
        <v>687.5</v>
      </c>
      <c r="J71" s="177">
        <v>0</v>
      </c>
      <c r="K71" s="178">
        <f t="shared" si="9"/>
        <v>0</v>
      </c>
      <c r="L71" s="178">
        <v>21</v>
      </c>
      <c r="M71" s="178">
        <f t="shared" si="10"/>
        <v>0</v>
      </c>
      <c r="N71" s="176">
        <v>1.1E-4</v>
      </c>
      <c r="O71" s="176">
        <f t="shared" si="11"/>
        <v>0</v>
      </c>
      <c r="P71" s="176">
        <v>0</v>
      </c>
      <c r="Q71" s="176">
        <f t="shared" si="12"/>
        <v>0</v>
      </c>
      <c r="R71" s="178" t="s">
        <v>545</v>
      </c>
      <c r="S71" s="178" t="s">
        <v>497</v>
      </c>
      <c r="T71" s="179" t="s">
        <v>246</v>
      </c>
      <c r="U71" s="157">
        <v>0</v>
      </c>
      <c r="V71" s="157">
        <f t="shared" si="13"/>
        <v>0</v>
      </c>
      <c r="W71" s="157"/>
      <c r="X71" s="157" t="s">
        <v>264</v>
      </c>
      <c r="Y71" s="157" t="s">
        <v>248</v>
      </c>
      <c r="Z71" s="147"/>
      <c r="AA71" s="147"/>
      <c r="AB71" s="147"/>
      <c r="AC71" s="147"/>
      <c r="AD71" s="147"/>
      <c r="AE71" s="147"/>
      <c r="AF71" s="147"/>
      <c r="AG71" s="147" t="s">
        <v>265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0.75" outlineLevel="1" x14ac:dyDescent="0.25">
      <c r="A72" s="173">
        <v>43</v>
      </c>
      <c r="B72" s="174" t="s">
        <v>631</v>
      </c>
      <c r="C72" s="182" t="s">
        <v>632</v>
      </c>
      <c r="D72" s="175" t="s">
        <v>502</v>
      </c>
      <c r="E72" s="176">
        <v>1</v>
      </c>
      <c r="F72" s="177"/>
      <c r="G72" s="178">
        <f t="shared" si="7"/>
        <v>0</v>
      </c>
      <c r="H72" s="177">
        <v>70.099999999999994</v>
      </c>
      <c r="I72" s="178">
        <f t="shared" si="8"/>
        <v>70.099999999999994</v>
      </c>
      <c r="J72" s="177">
        <v>0</v>
      </c>
      <c r="K72" s="178">
        <f t="shared" si="9"/>
        <v>0</v>
      </c>
      <c r="L72" s="178">
        <v>21</v>
      </c>
      <c r="M72" s="178">
        <f t="shared" si="10"/>
        <v>0</v>
      </c>
      <c r="N72" s="176">
        <v>1.2999999999999999E-4</v>
      </c>
      <c r="O72" s="176">
        <f t="shared" si="11"/>
        <v>0</v>
      </c>
      <c r="P72" s="176">
        <v>0</v>
      </c>
      <c r="Q72" s="176">
        <f t="shared" si="12"/>
        <v>0</v>
      </c>
      <c r="R72" s="178" t="s">
        <v>545</v>
      </c>
      <c r="S72" s="178" t="s">
        <v>497</v>
      </c>
      <c r="T72" s="179" t="s">
        <v>246</v>
      </c>
      <c r="U72" s="157">
        <v>0</v>
      </c>
      <c r="V72" s="157">
        <f t="shared" si="13"/>
        <v>0</v>
      </c>
      <c r="W72" s="157"/>
      <c r="X72" s="157" t="s">
        <v>264</v>
      </c>
      <c r="Y72" s="157" t="s">
        <v>248</v>
      </c>
      <c r="Z72" s="147"/>
      <c r="AA72" s="147"/>
      <c r="AB72" s="147"/>
      <c r="AC72" s="147"/>
      <c r="AD72" s="147"/>
      <c r="AE72" s="147"/>
      <c r="AF72" s="147"/>
      <c r="AG72" s="147" t="s">
        <v>265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0.75" outlineLevel="1" x14ac:dyDescent="0.25">
      <c r="A73" s="173">
        <v>44</v>
      </c>
      <c r="B73" s="174" t="s">
        <v>633</v>
      </c>
      <c r="C73" s="182" t="s">
        <v>634</v>
      </c>
      <c r="D73" s="175" t="s">
        <v>502</v>
      </c>
      <c r="E73" s="176">
        <v>1</v>
      </c>
      <c r="F73" s="177"/>
      <c r="G73" s="178">
        <f t="shared" si="7"/>
        <v>0</v>
      </c>
      <c r="H73" s="177">
        <v>116</v>
      </c>
      <c r="I73" s="178">
        <f t="shared" si="8"/>
        <v>116</v>
      </c>
      <c r="J73" s="177">
        <v>0</v>
      </c>
      <c r="K73" s="178">
        <f t="shared" si="9"/>
        <v>0</v>
      </c>
      <c r="L73" s="178">
        <v>21</v>
      </c>
      <c r="M73" s="178">
        <f t="shared" si="10"/>
        <v>0</v>
      </c>
      <c r="N73" s="176">
        <v>3.8999999999999999E-4</v>
      </c>
      <c r="O73" s="176">
        <f t="shared" si="11"/>
        <v>0</v>
      </c>
      <c r="P73" s="176">
        <v>0</v>
      </c>
      <c r="Q73" s="176">
        <f t="shared" si="12"/>
        <v>0</v>
      </c>
      <c r="R73" s="178" t="s">
        <v>545</v>
      </c>
      <c r="S73" s="178" t="s">
        <v>497</v>
      </c>
      <c r="T73" s="179" t="s">
        <v>246</v>
      </c>
      <c r="U73" s="157">
        <v>0</v>
      </c>
      <c r="V73" s="157">
        <f t="shared" si="13"/>
        <v>0</v>
      </c>
      <c r="W73" s="157"/>
      <c r="X73" s="157" t="s">
        <v>264</v>
      </c>
      <c r="Y73" s="157" t="s">
        <v>248</v>
      </c>
      <c r="Z73" s="147"/>
      <c r="AA73" s="147"/>
      <c r="AB73" s="147"/>
      <c r="AC73" s="147"/>
      <c r="AD73" s="147"/>
      <c r="AE73" s="147"/>
      <c r="AF73" s="147"/>
      <c r="AG73" s="147" t="s">
        <v>265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45</v>
      </c>
      <c r="B74" s="174" t="s">
        <v>635</v>
      </c>
      <c r="C74" s="182" t="s">
        <v>636</v>
      </c>
      <c r="D74" s="175" t="s">
        <v>502</v>
      </c>
      <c r="E74" s="176">
        <v>8</v>
      </c>
      <c r="F74" s="177"/>
      <c r="G74" s="178">
        <f t="shared" si="7"/>
        <v>0</v>
      </c>
      <c r="H74" s="177">
        <v>26.5</v>
      </c>
      <c r="I74" s="178">
        <f t="shared" si="8"/>
        <v>212</v>
      </c>
      <c r="J74" s="177">
        <v>0</v>
      </c>
      <c r="K74" s="178">
        <f t="shared" si="9"/>
        <v>0</v>
      </c>
      <c r="L74" s="178">
        <v>21</v>
      </c>
      <c r="M74" s="178">
        <f t="shared" si="10"/>
        <v>0</v>
      </c>
      <c r="N74" s="176">
        <v>4.0000000000000003E-5</v>
      </c>
      <c r="O74" s="176">
        <f t="shared" si="11"/>
        <v>0</v>
      </c>
      <c r="P74" s="176">
        <v>0</v>
      </c>
      <c r="Q74" s="176">
        <f t="shared" si="12"/>
        <v>0</v>
      </c>
      <c r="R74" s="178"/>
      <c r="S74" s="178" t="s">
        <v>245</v>
      </c>
      <c r="T74" s="179" t="s">
        <v>246</v>
      </c>
      <c r="U74" s="157">
        <v>0</v>
      </c>
      <c r="V74" s="157">
        <f t="shared" si="13"/>
        <v>0</v>
      </c>
      <c r="W74" s="157"/>
      <c r="X74" s="157" t="s">
        <v>247</v>
      </c>
      <c r="Y74" s="157" t="s">
        <v>248</v>
      </c>
      <c r="Z74" s="147"/>
      <c r="AA74" s="147"/>
      <c r="AB74" s="147"/>
      <c r="AC74" s="147"/>
      <c r="AD74" s="147"/>
      <c r="AE74" s="147"/>
      <c r="AF74" s="147"/>
      <c r="AG74" s="147" t="s">
        <v>445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46</v>
      </c>
      <c r="B75" s="174" t="s">
        <v>637</v>
      </c>
      <c r="C75" s="182" t="s">
        <v>638</v>
      </c>
      <c r="D75" s="175" t="s">
        <v>502</v>
      </c>
      <c r="E75" s="176">
        <v>2</v>
      </c>
      <c r="F75" s="177"/>
      <c r="G75" s="178">
        <f t="shared" si="7"/>
        <v>0</v>
      </c>
      <c r="H75" s="177">
        <v>31.9</v>
      </c>
      <c r="I75" s="178">
        <f t="shared" si="8"/>
        <v>63.8</v>
      </c>
      <c r="J75" s="177">
        <v>0</v>
      </c>
      <c r="K75" s="178">
        <f t="shared" si="9"/>
        <v>0</v>
      </c>
      <c r="L75" s="178">
        <v>21</v>
      </c>
      <c r="M75" s="178">
        <f t="shared" si="10"/>
        <v>0</v>
      </c>
      <c r="N75" s="176">
        <v>5.0000000000000002E-5</v>
      </c>
      <c r="O75" s="176">
        <f t="shared" si="11"/>
        <v>0</v>
      </c>
      <c r="P75" s="176">
        <v>0</v>
      </c>
      <c r="Q75" s="176">
        <f t="shared" si="12"/>
        <v>0</v>
      </c>
      <c r="R75" s="178" t="s">
        <v>545</v>
      </c>
      <c r="S75" s="178" t="s">
        <v>497</v>
      </c>
      <c r="T75" s="179" t="s">
        <v>246</v>
      </c>
      <c r="U75" s="157">
        <v>0</v>
      </c>
      <c r="V75" s="157">
        <f t="shared" si="13"/>
        <v>0</v>
      </c>
      <c r="W75" s="157"/>
      <c r="X75" s="157" t="s">
        <v>264</v>
      </c>
      <c r="Y75" s="157" t="s">
        <v>248</v>
      </c>
      <c r="Z75" s="147"/>
      <c r="AA75" s="147"/>
      <c r="AB75" s="147"/>
      <c r="AC75" s="147"/>
      <c r="AD75" s="147"/>
      <c r="AE75" s="147"/>
      <c r="AF75" s="147"/>
      <c r="AG75" s="147" t="s">
        <v>265</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47</v>
      </c>
      <c r="B76" s="174" t="s">
        <v>639</v>
      </c>
      <c r="C76" s="182" t="s">
        <v>640</v>
      </c>
      <c r="D76" s="175" t="s">
        <v>502</v>
      </c>
      <c r="E76" s="176">
        <v>1</v>
      </c>
      <c r="F76" s="177"/>
      <c r="G76" s="178">
        <f t="shared" si="7"/>
        <v>0</v>
      </c>
      <c r="H76" s="177">
        <v>18.5</v>
      </c>
      <c r="I76" s="178">
        <f t="shared" si="8"/>
        <v>18.5</v>
      </c>
      <c r="J76" s="177">
        <v>0</v>
      </c>
      <c r="K76" s="178">
        <f t="shared" si="9"/>
        <v>0</v>
      </c>
      <c r="L76" s="178">
        <v>21</v>
      </c>
      <c r="M76" s="178">
        <f t="shared" si="10"/>
        <v>0</v>
      </c>
      <c r="N76" s="176">
        <v>1E-4</v>
      </c>
      <c r="O76" s="176">
        <f t="shared" si="11"/>
        <v>0</v>
      </c>
      <c r="P76" s="176">
        <v>0</v>
      </c>
      <c r="Q76" s="176">
        <f t="shared" si="12"/>
        <v>0</v>
      </c>
      <c r="R76" s="178" t="s">
        <v>545</v>
      </c>
      <c r="S76" s="178" t="s">
        <v>497</v>
      </c>
      <c r="T76" s="179" t="s">
        <v>246</v>
      </c>
      <c r="U76" s="157">
        <v>0</v>
      </c>
      <c r="V76" s="157">
        <f t="shared" si="13"/>
        <v>0</v>
      </c>
      <c r="W76" s="157"/>
      <c r="X76" s="157" t="s">
        <v>264</v>
      </c>
      <c r="Y76" s="157" t="s">
        <v>248</v>
      </c>
      <c r="Z76" s="147"/>
      <c r="AA76" s="147"/>
      <c r="AB76" s="147"/>
      <c r="AC76" s="147"/>
      <c r="AD76" s="147"/>
      <c r="AE76" s="147"/>
      <c r="AF76" s="147"/>
      <c r="AG76" s="147" t="s">
        <v>265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48</v>
      </c>
      <c r="B77" s="174" t="s">
        <v>641</v>
      </c>
      <c r="C77" s="182" t="s">
        <v>642</v>
      </c>
      <c r="D77" s="175" t="s">
        <v>502</v>
      </c>
      <c r="E77" s="176">
        <v>3</v>
      </c>
      <c r="F77" s="177"/>
      <c r="G77" s="178">
        <f t="shared" si="7"/>
        <v>0</v>
      </c>
      <c r="H77" s="177">
        <v>56.6</v>
      </c>
      <c r="I77" s="178">
        <f t="shared" si="8"/>
        <v>169.8</v>
      </c>
      <c r="J77" s="177">
        <v>0</v>
      </c>
      <c r="K77" s="178">
        <f t="shared" si="9"/>
        <v>0</v>
      </c>
      <c r="L77" s="178">
        <v>21</v>
      </c>
      <c r="M77" s="178">
        <f t="shared" si="10"/>
        <v>0</v>
      </c>
      <c r="N77" s="176">
        <v>1E-4</v>
      </c>
      <c r="O77" s="176">
        <f t="shared" si="11"/>
        <v>0</v>
      </c>
      <c r="P77" s="176">
        <v>0</v>
      </c>
      <c r="Q77" s="176">
        <f t="shared" si="12"/>
        <v>0</v>
      </c>
      <c r="R77" s="178" t="s">
        <v>545</v>
      </c>
      <c r="S77" s="178" t="s">
        <v>497</v>
      </c>
      <c r="T77" s="179" t="s">
        <v>246</v>
      </c>
      <c r="U77" s="157">
        <v>0</v>
      </c>
      <c r="V77" s="157">
        <f t="shared" si="13"/>
        <v>0</v>
      </c>
      <c r="W77" s="157"/>
      <c r="X77" s="157" t="s">
        <v>264</v>
      </c>
      <c r="Y77" s="157" t="s">
        <v>248</v>
      </c>
      <c r="Z77" s="147"/>
      <c r="AA77" s="147"/>
      <c r="AB77" s="147"/>
      <c r="AC77" s="147"/>
      <c r="AD77" s="147"/>
      <c r="AE77" s="147"/>
      <c r="AF77" s="147"/>
      <c r="AG77" s="147" t="s">
        <v>265</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49</v>
      </c>
      <c r="B78" s="174" t="s">
        <v>643</v>
      </c>
      <c r="C78" s="182" t="s">
        <v>644</v>
      </c>
      <c r="D78" s="175" t="s">
        <v>502</v>
      </c>
      <c r="E78" s="176">
        <v>1</v>
      </c>
      <c r="F78" s="177"/>
      <c r="G78" s="178">
        <f t="shared" si="7"/>
        <v>0</v>
      </c>
      <c r="H78" s="177">
        <v>16.7</v>
      </c>
      <c r="I78" s="178">
        <f t="shared" si="8"/>
        <v>16.7</v>
      </c>
      <c r="J78" s="177">
        <v>0</v>
      </c>
      <c r="K78" s="178">
        <f t="shared" si="9"/>
        <v>0</v>
      </c>
      <c r="L78" s="178">
        <v>21</v>
      </c>
      <c r="M78" s="178">
        <f t="shared" si="10"/>
        <v>0</v>
      </c>
      <c r="N78" s="176">
        <v>2.0000000000000002E-5</v>
      </c>
      <c r="O78" s="176">
        <f t="shared" si="11"/>
        <v>0</v>
      </c>
      <c r="P78" s="176">
        <v>0</v>
      </c>
      <c r="Q78" s="176">
        <f t="shared" si="12"/>
        <v>0</v>
      </c>
      <c r="R78" s="178" t="s">
        <v>545</v>
      </c>
      <c r="S78" s="178" t="s">
        <v>497</v>
      </c>
      <c r="T78" s="179" t="s">
        <v>246</v>
      </c>
      <c r="U78" s="157">
        <v>0</v>
      </c>
      <c r="V78" s="157">
        <f t="shared" si="13"/>
        <v>0</v>
      </c>
      <c r="W78" s="157"/>
      <c r="X78" s="157" t="s">
        <v>264</v>
      </c>
      <c r="Y78" s="157" t="s">
        <v>248</v>
      </c>
      <c r="Z78" s="147"/>
      <c r="AA78" s="147"/>
      <c r="AB78" s="147"/>
      <c r="AC78" s="147"/>
      <c r="AD78" s="147"/>
      <c r="AE78" s="147"/>
      <c r="AF78" s="147"/>
      <c r="AG78" s="147" t="s">
        <v>265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50</v>
      </c>
      <c r="B79" s="174" t="s">
        <v>645</v>
      </c>
      <c r="C79" s="182" t="s">
        <v>646</v>
      </c>
      <c r="D79" s="175" t="s">
        <v>502</v>
      </c>
      <c r="E79" s="176">
        <v>1</v>
      </c>
      <c r="F79" s="177"/>
      <c r="G79" s="178">
        <f t="shared" si="7"/>
        <v>0</v>
      </c>
      <c r="H79" s="177">
        <v>25.4</v>
      </c>
      <c r="I79" s="178">
        <f t="shared" si="8"/>
        <v>25.4</v>
      </c>
      <c r="J79" s="177">
        <v>0</v>
      </c>
      <c r="K79" s="178">
        <f t="shared" si="9"/>
        <v>0</v>
      </c>
      <c r="L79" s="178">
        <v>21</v>
      </c>
      <c r="M79" s="178">
        <f t="shared" si="10"/>
        <v>0</v>
      </c>
      <c r="N79" s="176">
        <v>3.0000000000000001E-5</v>
      </c>
      <c r="O79" s="176">
        <f t="shared" si="11"/>
        <v>0</v>
      </c>
      <c r="P79" s="176">
        <v>0</v>
      </c>
      <c r="Q79" s="176">
        <f t="shared" si="12"/>
        <v>0</v>
      </c>
      <c r="R79" s="178" t="s">
        <v>545</v>
      </c>
      <c r="S79" s="178" t="s">
        <v>497</v>
      </c>
      <c r="T79" s="179" t="s">
        <v>246</v>
      </c>
      <c r="U79" s="157">
        <v>0</v>
      </c>
      <c r="V79" s="157">
        <f t="shared" si="13"/>
        <v>0</v>
      </c>
      <c r="W79" s="157"/>
      <c r="X79" s="157" t="s">
        <v>264</v>
      </c>
      <c r="Y79" s="157" t="s">
        <v>248</v>
      </c>
      <c r="Z79" s="147"/>
      <c r="AA79" s="147"/>
      <c r="AB79" s="147"/>
      <c r="AC79" s="147"/>
      <c r="AD79" s="147"/>
      <c r="AE79" s="147"/>
      <c r="AF79" s="147"/>
      <c r="AG79" s="147" t="s">
        <v>265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51</v>
      </c>
      <c r="B80" s="174" t="s">
        <v>647</v>
      </c>
      <c r="C80" s="182" t="s">
        <v>648</v>
      </c>
      <c r="D80" s="175" t="s">
        <v>502</v>
      </c>
      <c r="E80" s="176">
        <v>1</v>
      </c>
      <c r="F80" s="177"/>
      <c r="G80" s="178">
        <f t="shared" si="7"/>
        <v>0</v>
      </c>
      <c r="H80" s="177">
        <v>56.1</v>
      </c>
      <c r="I80" s="178">
        <f t="shared" si="8"/>
        <v>56.1</v>
      </c>
      <c r="J80" s="177">
        <v>0</v>
      </c>
      <c r="K80" s="178">
        <f t="shared" si="9"/>
        <v>0</v>
      </c>
      <c r="L80" s="178">
        <v>21</v>
      </c>
      <c r="M80" s="178">
        <f t="shared" si="10"/>
        <v>0</v>
      </c>
      <c r="N80" s="176">
        <v>1.1E-4</v>
      </c>
      <c r="O80" s="176">
        <f t="shared" si="11"/>
        <v>0</v>
      </c>
      <c r="P80" s="176">
        <v>0</v>
      </c>
      <c r="Q80" s="176">
        <f t="shared" si="12"/>
        <v>0</v>
      </c>
      <c r="R80" s="178" t="s">
        <v>545</v>
      </c>
      <c r="S80" s="178" t="s">
        <v>497</v>
      </c>
      <c r="T80" s="179" t="s">
        <v>246</v>
      </c>
      <c r="U80" s="157">
        <v>0</v>
      </c>
      <c r="V80" s="157">
        <f t="shared" si="13"/>
        <v>0</v>
      </c>
      <c r="W80" s="157"/>
      <c r="X80" s="157" t="s">
        <v>264</v>
      </c>
      <c r="Y80" s="157" t="s">
        <v>248</v>
      </c>
      <c r="Z80" s="147"/>
      <c r="AA80" s="147"/>
      <c r="AB80" s="147"/>
      <c r="AC80" s="147"/>
      <c r="AD80" s="147"/>
      <c r="AE80" s="147"/>
      <c r="AF80" s="147"/>
      <c r="AG80" s="147" t="s">
        <v>265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52</v>
      </c>
      <c r="B81" s="174" t="s">
        <v>649</v>
      </c>
      <c r="C81" s="182" t="s">
        <v>650</v>
      </c>
      <c r="D81" s="175" t="s">
        <v>502</v>
      </c>
      <c r="E81" s="176">
        <v>3</v>
      </c>
      <c r="F81" s="177"/>
      <c r="G81" s="178">
        <f t="shared" si="7"/>
        <v>0</v>
      </c>
      <c r="H81" s="177">
        <v>81.5</v>
      </c>
      <c r="I81" s="178">
        <f t="shared" si="8"/>
        <v>244.5</v>
      </c>
      <c r="J81" s="177">
        <v>0</v>
      </c>
      <c r="K81" s="178">
        <f t="shared" si="9"/>
        <v>0</v>
      </c>
      <c r="L81" s="178">
        <v>21</v>
      </c>
      <c r="M81" s="178">
        <f t="shared" si="10"/>
        <v>0</v>
      </c>
      <c r="N81" s="176">
        <v>2.0000000000000001E-4</v>
      </c>
      <c r="O81" s="176">
        <f t="shared" si="11"/>
        <v>0</v>
      </c>
      <c r="P81" s="176">
        <v>0</v>
      </c>
      <c r="Q81" s="176">
        <f t="shared" si="12"/>
        <v>0</v>
      </c>
      <c r="R81" s="178" t="s">
        <v>545</v>
      </c>
      <c r="S81" s="178" t="s">
        <v>497</v>
      </c>
      <c r="T81" s="179" t="s">
        <v>246</v>
      </c>
      <c r="U81" s="157">
        <v>0</v>
      </c>
      <c r="V81" s="157">
        <f t="shared" si="13"/>
        <v>0</v>
      </c>
      <c r="W81" s="157"/>
      <c r="X81" s="157" t="s">
        <v>264</v>
      </c>
      <c r="Y81" s="157" t="s">
        <v>248</v>
      </c>
      <c r="Z81" s="147"/>
      <c r="AA81" s="147"/>
      <c r="AB81" s="147"/>
      <c r="AC81" s="147"/>
      <c r="AD81" s="147"/>
      <c r="AE81" s="147"/>
      <c r="AF81" s="147"/>
      <c r="AG81" s="147" t="s">
        <v>265</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53</v>
      </c>
      <c r="B82" s="174" t="s">
        <v>651</v>
      </c>
      <c r="C82" s="182" t="s">
        <v>652</v>
      </c>
      <c r="D82" s="175" t="s">
        <v>502</v>
      </c>
      <c r="E82" s="176">
        <v>25</v>
      </c>
      <c r="F82" s="177"/>
      <c r="G82" s="178">
        <f t="shared" si="7"/>
        <v>0</v>
      </c>
      <c r="H82" s="177">
        <v>65</v>
      </c>
      <c r="I82" s="178">
        <f t="shared" si="8"/>
        <v>1625</v>
      </c>
      <c r="J82" s="177">
        <v>0</v>
      </c>
      <c r="K82" s="178">
        <f t="shared" si="9"/>
        <v>0</v>
      </c>
      <c r="L82" s="178">
        <v>21</v>
      </c>
      <c r="M82" s="178">
        <f t="shared" si="10"/>
        <v>0</v>
      </c>
      <c r="N82" s="176">
        <v>5.0000000000000001E-3</v>
      </c>
      <c r="O82" s="176">
        <f t="shared" si="11"/>
        <v>0.13</v>
      </c>
      <c r="P82" s="176">
        <v>0</v>
      </c>
      <c r="Q82" s="176">
        <f t="shared" si="12"/>
        <v>0</v>
      </c>
      <c r="R82" s="178"/>
      <c r="S82" s="178" t="s">
        <v>245</v>
      </c>
      <c r="T82" s="179" t="s">
        <v>246</v>
      </c>
      <c r="U82" s="157">
        <v>0</v>
      </c>
      <c r="V82" s="157">
        <f t="shared" si="13"/>
        <v>0</v>
      </c>
      <c r="W82" s="157"/>
      <c r="X82" s="157" t="s">
        <v>264</v>
      </c>
      <c r="Y82" s="157" t="s">
        <v>248</v>
      </c>
      <c r="Z82" s="147"/>
      <c r="AA82" s="147"/>
      <c r="AB82" s="147"/>
      <c r="AC82" s="147"/>
      <c r="AD82" s="147"/>
      <c r="AE82" s="147"/>
      <c r="AF82" s="147"/>
      <c r="AG82" s="147" t="s">
        <v>265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54</v>
      </c>
      <c r="B83" s="174" t="s">
        <v>653</v>
      </c>
      <c r="C83" s="182" t="s">
        <v>654</v>
      </c>
      <c r="D83" s="175" t="s">
        <v>502</v>
      </c>
      <c r="E83" s="176">
        <v>20</v>
      </c>
      <c r="F83" s="177"/>
      <c r="G83" s="178">
        <f t="shared" si="7"/>
        <v>0</v>
      </c>
      <c r="H83" s="177">
        <v>72</v>
      </c>
      <c r="I83" s="178">
        <f t="shared" si="8"/>
        <v>1440</v>
      </c>
      <c r="J83" s="177">
        <v>0</v>
      </c>
      <c r="K83" s="178">
        <f t="shared" si="9"/>
        <v>0</v>
      </c>
      <c r="L83" s="178">
        <v>21</v>
      </c>
      <c r="M83" s="178">
        <f t="shared" si="10"/>
        <v>0</v>
      </c>
      <c r="N83" s="176">
        <v>5.0000000000000001E-3</v>
      </c>
      <c r="O83" s="176">
        <f t="shared" si="11"/>
        <v>0.1</v>
      </c>
      <c r="P83" s="176">
        <v>0</v>
      </c>
      <c r="Q83" s="176">
        <f t="shared" si="12"/>
        <v>0</v>
      </c>
      <c r="R83" s="178"/>
      <c r="S83" s="178" t="s">
        <v>245</v>
      </c>
      <c r="T83" s="179" t="s">
        <v>246</v>
      </c>
      <c r="U83" s="157">
        <v>0</v>
      </c>
      <c r="V83" s="157">
        <f t="shared" si="13"/>
        <v>0</v>
      </c>
      <c r="W83" s="157"/>
      <c r="X83" s="157" t="s">
        <v>264</v>
      </c>
      <c r="Y83" s="157" t="s">
        <v>248</v>
      </c>
      <c r="Z83" s="147"/>
      <c r="AA83" s="147"/>
      <c r="AB83" s="147"/>
      <c r="AC83" s="147"/>
      <c r="AD83" s="147"/>
      <c r="AE83" s="147"/>
      <c r="AF83" s="147"/>
      <c r="AG83" s="147" t="s">
        <v>265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66">
        <v>55</v>
      </c>
      <c r="B84" s="167" t="s">
        <v>655</v>
      </c>
      <c r="C84" s="183" t="s">
        <v>656</v>
      </c>
      <c r="D84" s="168" t="s">
        <v>495</v>
      </c>
      <c r="E84" s="169">
        <v>0.42813000000000001</v>
      </c>
      <c r="F84" s="170"/>
      <c r="G84" s="171">
        <f t="shared" si="7"/>
        <v>0</v>
      </c>
      <c r="H84" s="170">
        <v>0</v>
      </c>
      <c r="I84" s="171">
        <f t="shared" si="8"/>
        <v>0</v>
      </c>
      <c r="J84" s="170">
        <v>790</v>
      </c>
      <c r="K84" s="171">
        <f t="shared" si="9"/>
        <v>338.22</v>
      </c>
      <c r="L84" s="171">
        <v>21</v>
      </c>
      <c r="M84" s="171">
        <f t="shared" si="10"/>
        <v>0</v>
      </c>
      <c r="N84" s="169">
        <v>0</v>
      </c>
      <c r="O84" s="169">
        <f t="shared" si="11"/>
        <v>0</v>
      </c>
      <c r="P84" s="169">
        <v>0</v>
      </c>
      <c r="Q84" s="169">
        <f t="shared" si="12"/>
        <v>0</v>
      </c>
      <c r="R84" s="171"/>
      <c r="S84" s="171" t="s">
        <v>497</v>
      </c>
      <c r="T84" s="172" t="s">
        <v>246</v>
      </c>
      <c r="U84" s="157">
        <v>0</v>
      </c>
      <c r="V84" s="157">
        <f t="shared" si="13"/>
        <v>0</v>
      </c>
      <c r="W84" s="157"/>
      <c r="X84" s="157" t="s">
        <v>247</v>
      </c>
      <c r="Y84" s="157" t="s">
        <v>248</v>
      </c>
      <c r="Z84" s="147"/>
      <c r="AA84" s="147"/>
      <c r="AB84" s="147"/>
      <c r="AC84" s="147"/>
      <c r="AD84" s="147"/>
      <c r="AE84" s="147"/>
      <c r="AF84" s="147"/>
      <c r="AG84" s="147" t="s">
        <v>445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5">
      <c r="A85" s="154"/>
      <c r="B85" s="155"/>
      <c r="C85" s="342" t="s">
        <v>657</v>
      </c>
      <c r="D85" s="343"/>
      <c r="E85" s="343"/>
      <c r="F85" s="343"/>
      <c r="G85" s="343"/>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309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0.75" outlineLevel="1" x14ac:dyDescent="0.25">
      <c r="A86" s="166">
        <v>56</v>
      </c>
      <c r="B86" s="167" t="s">
        <v>658</v>
      </c>
      <c r="C86" s="183" t="s">
        <v>659</v>
      </c>
      <c r="D86" s="168" t="s">
        <v>495</v>
      </c>
      <c r="E86" s="169">
        <v>0.42813000000000001</v>
      </c>
      <c r="F86" s="170"/>
      <c r="G86" s="171">
        <f>ROUND(E86*F86,2)</f>
        <v>0</v>
      </c>
      <c r="H86" s="170">
        <v>0</v>
      </c>
      <c r="I86" s="171">
        <f>ROUND(E86*H86,2)</f>
        <v>0</v>
      </c>
      <c r="J86" s="170">
        <v>441</v>
      </c>
      <c r="K86" s="171">
        <f>ROUND(E86*J86,2)</f>
        <v>188.81</v>
      </c>
      <c r="L86" s="171">
        <v>21</v>
      </c>
      <c r="M86" s="171">
        <f>G86*(1+L86/100)</f>
        <v>0</v>
      </c>
      <c r="N86" s="169">
        <v>0</v>
      </c>
      <c r="O86" s="169">
        <f>ROUND(E86*N86,2)</f>
        <v>0</v>
      </c>
      <c r="P86" s="169">
        <v>0</v>
      </c>
      <c r="Q86" s="169">
        <f>ROUND(E86*P86,2)</f>
        <v>0</v>
      </c>
      <c r="R86" s="171"/>
      <c r="S86" s="171" t="s">
        <v>497</v>
      </c>
      <c r="T86" s="172" t="s">
        <v>246</v>
      </c>
      <c r="U86" s="157">
        <v>0</v>
      </c>
      <c r="V86" s="157">
        <f>ROUND(E86*U86,2)</f>
        <v>0</v>
      </c>
      <c r="W86" s="157"/>
      <c r="X86" s="157" t="s">
        <v>247</v>
      </c>
      <c r="Y86" s="157" t="s">
        <v>248</v>
      </c>
      <c r="Z86" s="147"/>
      <c r="AA86" s="147"/>
      <c r="AB86" s="147"/>
      <c r="AC86" s="147"/>
      <c r="AD86" s="147"/>
      <c r="AE86" s="147"/>
      <c r="AF86" s="147"/>
      <c r="AG86" s="147" t="s">
        <v>445</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5">
      <c r="A87" s="154"/>
      <c r="B87" s="155"/>
      <c r="C87" s="342" t="s">
        <v>657</v>
      </c>
      <c r="D87" s="343"/>
      <c r="E87" s="343"/>
      <c r="F87" s="343"/>
      <c r="G87" s="343"/>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309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5">
      <c r="A88" s="159" t="s">
        <v>240</v>
      </c>
      <c r="B88" s="160" t="s">
        <v>160</v>
      </c>
      <c r="C88" s="181" t="s">
        <v>161</v>
      </c>
      <c r="D88" s="161"/>
      <c r="E88" s="162"/>
      <c r="F88" s="163"/>
      <c r="G88" s="163">
        <f>SUMIF(AG89:AG125,"&lt;&gt;NOR",G89:G125)</f>
        <v>0</v>
      </c>
      <c r="H88" s="163"/>
      <c r="I88" s="163">
        <f>SUM(I89:I125)</f>
        <v>85294.84</v>
      </c>
      <c r="J88" s="163"/>
      <c r="K88" s="163">
        <f>SUM(K89:K125)</f>
        <v>112635.04000000002</v>
      </c>
      <c r="L88" s="163"/>
      <c r="M88" s="163">
        <f>SUM(M89:M125)</f>
        <v>0</v>
      </c>
      <c r="N88" s="162"/>
      <c r="O88" s="162">
        <f>SUM(O89:O125)</f>
        <v>1.1600000000000001</v>
      </c>
      <c r="P88" s="162"/>
      <c r="Q88" s="162">
        <f>SUM(Q89:Q125)</f>
        <v>0</v>
      </c>
      <c r="R88" s="163"/>
      <c r="S88" s="163"/>
      <c r="T88" s="164"/>
      <c r="U88" s="158"/>
      <c r="V88" s="158">
        <f>SUM(V89:V125)</f>
        <v>0</v>
      </c>
      <c r="W88" s="158"/>
      <c r="X88" s="158"/>
      <c r="Y88" s="158"/>
      <c r="AG88" t="s">
        <v>241</v>
      </c>
    </row>
    <row r="89" spans="1:60" ht="20.75" outlineLevel="1" x14ac:dyDescent="0.25">
      <c r="A89" s="173">
        <v>57</v>
      </c>
      <c r="B89" s="174" t="s">
        <v>660</v>
      </c>
      <c r="C89" s="182" t="s">
        <v>661</v>
      </c>
      <c r="D89" s="175" t="s">
        <v>337</v>
      </c>
      <c r="E89" s="176">
        <v>60</v>
      </c>
      <c r="F89" s="177"/>
      <c r="G89" s="178">
        <f t="shared" ref="G89:G94" si="14">ROUND(E89*F89,2)</f>
        <v>0</v>
      </c>
      <c r="H89" s="177">
        <v>436.09</v>
      </c>
      <c r="I89" s="178">
        <f t="shared" ref="I89:I94" si="15">ROUND(E89*H89,2)</f>
        <v>26165.4</v>
      </c>
      <c r="J89" s="177">
        <v>436.91</v>
      </c>
      <c r="K89" s="178">
        <f t="shared" ref="K89:K94" si="16">ROUND(E89*J89,2)</f>
        <v>26214.6</v>
      </c>
      <c r="L89" s="178">
        <v>21</v>
      </c>
      <c r="M89" s="178">
        <f t="shared" ref="M89:M94" si="17">G89*(1+L89/100)</f>
        <v>0</v>
      </c>
      <c r="N89" s="176">
        <v>1.5900000000000001E-2</v>
      </c>
      <c r="O89" s="176">
        <f t="shared" ref="O89:O94" si="18">ROUND(E89*N89,2)</f>
        <v>0.95</v>
      </c>
      <c r="P89" s="176">
        <v>0</v>
      </c>
      <c r="Q89" s="176">
        <f t="shared" ref="Q89:Q94" si="19">ROUND(E89*P89,2)</f>
        <v>0</v>
      </c>
      <c r="R89" s="178"/>
      <c r="S89" s="178" t="s">
        <v>497</v>
      </c>
      <c r="T89" s="179" t="s">
        <v>246</v>
      </c>
      <c r="U89" s="157">
        <v>0</v>
      </c>
      <c r="V89" s="157">
        <f t="shared" ref="V89:V94" si="20">ROUND(E89*U89,2)</f>
        <v>0</v>
      </c>
      <c r="W89" s="157"/>
      <c r="X89" s="157" t="s">
        <v>247</v>
      </c>
      <c r="Y89" s="157" t="s">
        <v>248</v>
      </c>
      <c r="Z89" s="147"/>
      <c r="AA89" s="147"/>
      <c r="AB89" s="147"/>
      <c r="AC89" s="147"/>
      <c r="AD89" s="147"/>
      <c r="AE89" s="147"/>
      <c r="AF89" s="147"/>
      <c r="AG89" s="147" t="s">
        <v>445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58</v>
      </c>
      <c r="B90" s="174" t="s">
        <v>662</v>
      </c>
      <c r="C90" s="182" t="s">
        <v>663</v>
      </c>
      <c r="D90" s="175" t="s">
        <v>244</v>
      </c>
      <c r="E90" s="176">
        <v>1</v>
      </c>
      <c r="F90" s="177"/>
      <c r="G90" s="178">
        <f t="shared" si="14"/>
        <v>0</v>
      </c>
      <c r="H90" s="177">
        <v>622.51</v>
      </c>
      <c r="I90" s="178">
        <f t="shared" si="15"/>
        <v>622.51</v>
      </c>
      <c r="J90" s="177">
        <v>558.49</v>
      </c>
      <c r="K90" s="178">
        <f t="shared" si="16"/>
        <v>558.49</v>
      </c>
      <c r="L90" s="178">
        <v>21</v>
      </c>
      <c r="M90" s="178">
        <f t="shared" si="17"/>
        <v>0</v>
      </c>
      <c r="N90" s="176">
        <v>1.0319999999999999E-2</v>
      </c>
      <c r="O90" s="176">
        <f t="shared" si="18"/>
        <v>0.01</v>
      </c>
      <c r="P90" s="176">
        <v>0</v>
      </c>
      <c r="Q90" s="176">
        <f t="shared" si="19"/>
        <v>0</v>
      </c>
      <c r="R90" s="178"/>
      <c r="S90" s="178" t="s">
        <v>497</v>
      </c>
      <c r="T90" s="179" t="s">
        <v>246</v>
      </c>
      <c r="U90" s="157">
        <v>0</v>
      </c>
      <c r="V90" s="157">
        <f t="shared" si="20"/>
        <v>0</v>
      </c>
      <c r="W90" s="157"/>
      <c r="X90" s="157" t="s">
        <v>247</v>
      </c>
      <c r="Y90" s="157" t="s">
        <v>248</v>
      </c>
      <c r="Z90" s="147"/>
      <c r="AA90" s="147"/>
      <c r="AB90" s="147"/>
      <c r="AC90" s="147"/>
      <c r="AD90" s="147"/>
      <c r="AE90" s="147"/>
      <c r="AF90" s="147"/>
      <c r="AG90" s="147" t="s">
        <v>445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0.75" outlineLevel="1" x14ac:dyDescent="0.25">
      <c r="A91" s="173">
        <v>59</v>
      </c>
      <c r="B91" s="174" t="s">
        <v>664</v>
      </c>
      <c r="C91" s="182" t="s">
        <v>665</v>
      </c>
      <c r="D91" s="175" t="s">
        <v>502</v>
      </c>
      <c r="E91" s="176">
        <v>1</v>
      </c>
      <c r="F91" s="177"/>
      <c r="G91" s="178">
        <f t="shared" si="14"/>
        <v>0</v>
      </c>
      <c r="H91" s="177">
        <v>10.5</v>
      </c>
      <c r="I91" s="178">
        <f t="shared" si="15"/>
        <v>10.5</v>
      </c>
      <c r="J91" s="177">
        <v>136.5</v>
      </c>
      <c r="K91" s="178">
        <f t="shared" si="16"/>
        <v>136.5</v>
      </c>
      <c r="L91" s="178">
        <v>21</v>
      </c>
      <c r="M91" s="178">
        <f t="shared" si="17"/>
        <v>0</v>
      </c>
      <c r="N91" s="176">
        <v>2.0000000000000002E-5</v>
      </c>
      <c r="O91" s="176">
        <f t="shared" si="18"/>
        <v>0</v>
      </c>
      <c r="P91" s="176">
        <v>0</v>
      </c>
      <c r="Q91" s="176">
        <f t="shared" si="19"/>
        <v>0</v>
      </c>
      <c r="R91" s="178"/>
      <c r="S91" s="178" t="s">
        <v>497</v>
      </c>
      <c r="T91" s="179" t="s">
        <v>246</v>
      </c>
      <c r="U91" s="157">
        <v>0</v>
      </c>
      <c r="V91" s="157">
        <f t="shared" si="20"/>
        <v>0</v>
      </c>
      <c r="W91" s="157"/>
      <c r="X91" s="157" t="s">
        <v>247</v>
      </c>
      <c r="Y91" s="157" t="s">
        <v>248</v>
      </c>
      <c r="Z91" s="147"/>
      <c r="AA91" s="147"/>
      <c r="AB91" s="147"/>
      <c r="AC91" s="147"/>
      <c r="AD91" s="147"/>
      <c r="AE91" s="147"/>
      <c r="AF91" s="147"/>
      <c r="AG91" s="147" t="s">
        <v>445</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0.75" outlineLevel="1" x14ac:dyDescent="0.25">
      <c r="A92" s="173">
        <v>60</v>
      </c>
      <c r="B92" s="174" t="s">
        <v>666</v>
      </c>
      <c r="C92" s="182" t="s">
        <v>667</v>
      </c>
      <c r="D92" s="175" t="s">
        <v>502</v>
      </c>
      <c r="E92" s="176">
        <v>1</v>
      </c>
      <c r="F92" s="177"/>
      <c r="G92" s="178">
        <f t="shared" si="14"/>
        <v>0</v>
      </c>
      <c r="H92" s="177">
        <v>26.86</v>
      </c>
      <c r="I92" s="178">
        <f t="shared" si="15"/>
        <v>26.86</v>
      </c>
      <c r="J92" s="177">
        <v>182.64</v>
      </c>
      <c r="K92" s="178">
        <f t="shared" si="16"/>
        <v>182.64</v>
      </c>
      <c r="L92" s="178">
        <v>21</v>
      </c>
      <c r="M92" s="178">
        <f t="shared" si="17"/>
        <v>0</v>
      </c>
      <c r="N92" s="176">
        <v>6.0000000000000002E-5</v>
      </c>
      <c r="O92" s="176">
        <f t="shared" si="18"/>
        <v>0</v>
      </c>
      <c r="P92" s="176">
        <v>0</v>
      </c>
      <c r="Q92" s="176">
        <f t="shared" si="19"/>
        <v>0</v>
      </c>
      <c r="R92" s="178"/>
      <c r="S92" s="178" t="s">
        <v>497</v>
      </c>
      <c r="T92" s="179" t="s">
        <v>246</v>
      </c>
      <c r="U92" s="157">
        <v>0</v>
      </c>
      <c r="V92" s="157">
        <f t="shared" si="20"/>
        <v>0</v>
      </c>
      <c r="W92" s="157"/>
      <c r="X92" s="157" t="s">
        <v>247</v>
      </c>
      <c r="Y92" s="157" t="s">
        <v>248</v>
      </c>
      <c r="Z92" s="147"/>
      <c r="AA92" s="147"/>
      <c r="AB92" s="147"/>
      <c r="AC92" s="147"/>
      <c r="AD92" s="147"/>
      <c r="AE92" s="147"/>
      <c r="AF92" s="147"/>
      <c r="AG92" s="147" t="s">
        <v>445</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0.75" outlineLevel="1" x14ac:dyDescent="0.25">
      <c r="A93" s="173">
        <v>61</v>
      </c>
      <c r="B93" s="174" t="s">
        <v>668</v>
      </c>
      <c r="C93" s="182" t="s">
        <v>669</v>
      </c>
      <c r="D93" s="175" t="s">
        <v>502</v>
      </c>
      <c r="E93" s="176">
        <v>1</v>
      </c>
      <c r="F93" s="177"/>
      <c r="G93" s="178">
        <f t="shared" si="14"/>
        <v>0</v>
      </c>
      <c r="H93" s="177">
        <v>48.77</v>
      </c>
      <c r="I93" s="178">
        <f t="shared" si="15"/>
        <v>48.77</v>
      </c>
      <c r="J93" s="177">
        <v>211.23</v>
      </c>
      <c r="K93" s="178">
        <f t="shared" si="16"/>
        <v>211.23</v>
      </c>
      <c r="L93" s="178">
        <v>21</v>
      </c>
      <c r="M93" s="178">
        <f t="shared" si="17"/>
        <v>0</v>
      </c>
      <c r="N93" s="176">
        <v>1.1E-4</v>
      </c>
      <c r="O93" s="176">
        <f t="shared" si="18"/>
        <v>0</v>
      </c>
      <c r="P93" s="176">
        <v>0</v>
      </c>
      <c r="Q93" s="176">
        <f t="shared" si="19"/>
        <v>0</v>
      </c>
      <c r="R93" s="178"/>
      <c r="S93" s="178" t="s">
        <v>497</v>
      </c>
      <c r="T93" s="179" t="s">
        <v>246</v>
      </c>
      <c r="U93" s="157">
        <v>0</v>
      </c>
      <c r="V93" s="157">
        <f t="shared" si="20"/>
        <v>0</v>
      </c>
      <c r="W93" s="157"/>
      <c r="X93" s="157" t="s">
        <v>247</v>
      </c>
      <c r="Y93" s="157" t="s">
        <v>248</v>
      </c>
      <c r="Z93" s="147"/>
      <c r="AA93" s="147"/>
      <c r="AB93" s="147"/>
      <c r="AC93" s="147"/>
      <c r="AD93" s="147"/>
      <c r="AE93" s="147"/>
      <c r="AF93" s="147"/>
      <c r="AG93" s="147" t="s">
        <v>445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0.75" outlineLevel="1" x14ac:dyDescent="0.25">
      <c r="A94" s="166">
        <v>62</v>
      </c>
      <c r="B94" s="167" t="s">
        <v>670</v>
      </c>
      <c r="C94" s="183" t="s">
        <v>671</v>
      </c>
      <c r="D94" s="168" t="s">
        <v>337</v>
      </c>
      <c r="E94" s="169">
        <v>45</v>
      </c>
      <c r="F94" s="170"/>
      <c r="G94" s="171">
        <f t="shared" si="14"/>
        <v>0</v>
      </c>
      <c r="H94" s="170">
        <v>78.05</v>
      </c>
      <c r="I94" s="171">
        <f t="shared" si="15"/>
        <v>3512.25</v>
      </c>
      <c r="J94" s="170">
        <v>155.94999999999999</v>
      </c>
      <c r="K94" s="171">
        <f t="shared" si="16"/>
        <v>7017.75</v>
      </c>
      <c r="L94" s="171">
        <v>21</v>
      </c>
      <c r="M94" s="171">
        <f t="shared" si="17"/>
        <v>0</v>
      </c>
      <c r="N94" s="169">
        <v>4.8000000000000001E-4</v>
      </c>
      <c r="O94" s="169">
        <f t="shared" si="18"/>
        <v>0.02</v>
      </c>
      <c r="P94" s="169">
        <v>0</v>
      </c>
      <c r="Q94" s="169">
        <f t="shared" si="19"/>
        <v>0</v>
      </c>
      <c r="R94" s="171"/>
      <c r="S94" s="171" t="s">
        <v>497</v>
      </c>
      <c r="T94" s="172" t="s">
        <v>246</v>
      </c>
      <c r="U94" s="157">
        <v>0</v>
      </c>
      <c r="V94" s="157">
        <f t="shared" si="20"/>
        <v>0</v>
      </c>
      <c r="W94" s="157"/>
      <c r="X94" s="157" t="s">
        <v>247</v>
      </c>
      <c r="Y94" s="157" t="s">
        <v>248</v>
      </c>
      <c r="Z94" s="147"/>
      <c r="AA94" s="147"/>
      <c r="AB94" s="147"/>
      <c r="AC94" s="147"/>
      <c r="AD94" s="147"/>
      <c r="AE94" s="147"/>
      <c r="AF94" s="147"/>
      <c r="AG94" s="147" t="s">
        <v>445</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5">
      <c r="A95" s="154"/>
      <c r="B95" s="155"/>
      <c r="C95" s="342" t="s">
        <v>610</v>
      </c>
      <c r="D95" s="343"/>
      <c r="E95" s="343"/>
      <c r="F95" s="343"/>
      <c r="G95" s="343"/>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309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0.75" outlineLevel="1" x14ac:dyDescent="0.25">
      <c r="A96" s="166">
        <v>63</v>
      </c>
      <c r="B96" s="167" t="s">
        <v>672</v>
      </c>
      <c r="C96" s="183" t="s">
        <v>609</v>
      </c>
      <c r="D96" s="168" t="s">
        <v>337</v>
      </c>
      <c r="E96" s="169">
        <v>14</v>
      </c>
      <c r="F96" s="170"/>
      <c r="G96" s="171">
        <f>ROUND(E96*F96,2)</f>
        <v>0</v>
      </c>
      <c r="H96" s="170">
        <v>106.67</v>
      </c>
      <c r="I96" s="171">
        <f>ROUND(E96*H96,2)</f>
        <v>1493.38</v>
      </c>
      <c r="J96" s="170">
        <v>166.33</v>
      </c>
      <c r="K96" s="171">
        <f>ROUND(E96*J96,2)</f>
        <v>2328.62</v>
      </c>
      <c r="L96" s="171">
        <v>21</v>
      </c>
      <c r="M96" s="171">
        <f>G96*(1+L96/100)</f>
        <v>0</v>
      </c>
      <c r="N96" s="169">
        <v>5.9000000000000003E-4</v>
      </c>
      <c r="O96" s="169">
        <f>ROUND(E96*N96,2)</f>
        <v>0.01</v>
      </c>
      <c r="P96" s="169">
        <v>0</v>
      </c>
      <c r="Q96" s="169">
        <f>ROUND(E96*P96,2)</f>
        <v>0</v>
      </c>
      <c r="R96" s="171"/>
      <c r="S96" s="171" t="s">
        <v>497</v>
      </c>
      <c r="T96" s="172" t="s">
        <v>246</v>
      </c>
      <c r="U96" s="157">
        <v>0</v>
      </c>
      <c r="V96" s="157">
        <f>ROUND(E96*U96,2)</f>
        <v>0</v>
      </c>
      <c r="W96" s="157"/>
      <c r="X96" s="157" t="s">
        <v>247</v>
      </c>
      <c r="Y96" s="157" t="s">
        <v>248</v>
      </c>
      <c r="Z96" s="147"/>
      <c r="AA96" s="147"/>
      <c r="AB96" s="147"/>
      <c r="AC96" s="147"/>
      <c r="AD96" s="147"/>
      <c r="AE96" s="147"/>
      <c r="AF96" s="147"/>
      <c r="AG96" s="147" t="s">
        <v>445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5">
      <c r="A97" s="154"/>
      <c r="B97" s="155"/>
      <c r="C97" s="342" t="s">
        <v>610</v>
      </c>
      <c r="D97" s="343"/>
      <c r="E97" s="343"/>
      <c r="F97" s="343"/>
      <c r="G97" s="343"/>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309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0.75" outlineLevel="1" x14ac:dyDescent="0.25">
      <c r="A98" s="166">
        <v>64</v>
      </c>
      <c r="B98" s="167" t="s">
        <v>673</v>
      </c>
      <c r="C98" s="183" t="s">
        <v>612</v>
      </c>
      <c r="D98" s="168" t="s">
        <v>337</v>
      </c>
      <c r="E98" s="169">
        <v>32</v>
      </c>
      <c r="F98" s="170"/>
      <c r="G98" s="171">
        <f>ROUND(E98*F98,2)</f>
        <v>0</v>
      </c>
      <c r="H98" s="170">
        <v>174.44</v>
      </c>
      <c r="I98" s="171">
        <f>ROUND(E98*H98,2)</f>
        <v>5582.08</v>
      </c>
      <c r="J98" s="170">
        <v>185.56</v>
      </c>
      <c r="K98" s="171">
        <f>ROUND(E98*J98,2)</f>
        <v>5937.92</v>
      </c>
      <c r="L98" s="171">
        <v>21</v>
      </c>
      <c r="M98" s="171">
        <f>G98*(1+L98/100)</f>
        <v>0</v>
      </c>
      <c r="N98" s="169">
        <v>7.6999999999999996E-4</v>
      </c>
      <c r="O98" s="169">
        <f>ROUND(E98*N98,2)</f>
        <v>0.02</v>
      </c>
      <c r="P98" s="169">
        <v>0</v>
      </c>
      <c r="Q98" s="169">
        <f>ROUND(E98*P98,2)</f>
        <v>0</v>
      </c>
      <c r="R98" s="171"/>
      <c r="S98" s="171" t="s">
        <v>497</v>
      </c>
      <c r="T98" s="172" t="s">
        <v>246</v>
      </c>
      <c r="U98" s="157">
        <v>0</v>
      </c>
      <c r="V98" s="157">
        <f>ROUND(E98*U98,2)</f>
        <v>0</v>
      </c>
      <c r="W98" s="157"/>
      <c r="X98" s="157" t="s">
        <v>247</v>
      </c>
      <c r="Y98" s="157" t="s">
        <v>248</v>
      </c>
      <c r="Z98" s="147"/>
      <c r="AA98" s="147"/>
      <c r="AB98" s="147"/>
      <c r="AC98" s="147"/>
      <c r="AD98" s="147"/>
      <c r="AE98" s="147"/>
      <c r="AF98" s="147"/>
      <c r="AG98" s="147" t="s">
        <v>445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5">
      <c r="A99" s="154"/>
      <c r="B99" s="155"/>
      <c r="C99" s="342" t="s">
        <v>610</v>
      </c>
      <c r="D99" s="343"/>
      <c r="E99" s="343"/>
      <c r="F99" s="343"/>
      <c r="G99" s="343"/>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309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75" outlineLevel="1" x14ac:dyDescent="0.25">
      <c r="A100" s="166">
        <v>65</v>
      </c>
      <c r="B100" s="167" t="s">
        <v>674</v>
      </c>
      <c r="C100" s="183" t="s">
        <v>675</v>
      </c>
      <c r="D100" s="168" t="s">
        <v>337</v>
      </c>
      <c r="E100" s="169">
        <v>28</v>
      </c>
      <c r="F100" s="170"/>
      <c r="G100" s="171">
        <f>ROUND(E100*F100,2)</f>
        <v>0</v>
      </c>
      <c r="H100" s="170">
        <v>328.21</v>
      </c>
      <c r="I100" s="171">
        <f>ROUND(E100*H100,2)</f>
        <v>9189.8799999999992</v>
      </c>
      <c r="J100" s="170">
        <v>214.79</v>
      </c>
      <c r="K100" s="171">
        <f>ROUND(E100*J100,2)</f>
        <v>6014.12</v>
      </c>
      <c r="L100" s="171">
        <v>21</v>
      </c>
      <c r="M100" s="171">
        <f>G100*(1+L100/100)</f>
        <v>0</v>
      </c>
      <c r="N100" s="169">
        <v>1.0399999999999999E-3</v>
      </c>
      <c r="O100" s="169">
        <f>ROUND(E100*N100,2)</f>
        <v>0.03</v>
      </c>
      <c r="P100" s="169">
        <v>0</v>
      </c>
      <c r="Q100" s="169">
        <f>ROUND(E100*P100,2)</f>
        <v>0</v>
      </c>
      <c r="R100" s="171"/>
      <c r="S100" s="171" t="s">
        <v>497</v>
      </c>
      <c r="T100" s="172" t="s">
        <v>246</v>
      </c>
      <c r="U100" s="157">
        <v>0</v>
      </c>
      <c r="V100" s="157">
        <f>ROUND(E100*U100,2)</f>
        <v>0</v>
      </c>
      <c r="W100" s="157"/>
      <c r="X100" s="157" t="s">
        <v>247</v>
      </c>
      <c r="Y100" s="157" t="s">
        <v>248</v>
      </c>
      <c r="Z100" s="147"/>
      <c r="AA100" s="147"/>
      <c r="AB100" s="147"/>
      <c r="AC100" s="147"/>
      <c r="AD100" s="147"/>
      <c r="AE100" s="147"/>
      <c r="AF100" s="147"/>
      <c r="AG100" s="147" t="s">
        <v>445</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5">
      <c r="A101" s="154"/>
      <c r="B101" s="155"/>
      <c r="C101" s="342" t="s">
        <v>610</v>
      </c>
      <c r="D101" s="343"/>
      <c r="E101" s="343"/>
      <c r="F101" s="343"/>
      <c r="G101" s="343"/>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309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0.75" outlineLevel="1" x14ac:dyDescent="0.25">
      <c r="A102" s="166">
        <v>66</v>
      </c>
      <c r="B102" s="167" t="s">
        <v>676</v>
      </c>
      <c r="C102" s="183" t="s">
        <v>677</v>
      </c>
      <c r="D102" s="168" t="s">
        <v>337</v>
      </c>
      <c r="E102" s="169">
        <v>96</v>
      </c>
      <c r="F102" s="170"/>
      <c r="G102" s="171">
        <f>ROUND(E102*F102,2)</f>
        <v>0</v>
      </c>
      <c r="H102" s="170">
        <v>85.05</v>
      </c>
      <c r="I102" s="171">
        <f>ROUND(E102*H102,2)</f>
        <v>8164.8</v>
      </c>
      <c r="J102" s="170">
        <v>155.94999999999999</v>
      </c>
      <c r="K102" s="171">
        <f>ROUND(E102*J102,2)</f>
        <v>14971.2</v>
      </c>
      <c r="L102" s="171">
        <v>21</v>
      </c>
      <c r="M102" s="171">
        <f>G102*(1+L102/100)</f>
        <v>0</v>
      </c>
      <c r="N102" s="169">
        <v>5.0000000000000001E-4</v>
      </c>
      <c r="O102" s="169">
        <f>ROUND(E102*N102,2)</f>
        <v>0.05</v>
      </c>
      <c r="P102" s="169">
        <v>0</v>
      </c>
      <c r="Q102" s="169">
        <f>ROUND(E102*P102,2)</f>
        <v>0</v>
      </c>
      <c r="R102" s="171"/>
      <c r="S102" s="171" t="s">
        <v>497</v>
      </c>
      <c r="T102" s="172" t="s">
        <v>246</v>
      </c>
      <c r="U102" s="157">
        <v>0</v>
      </c>
      <c r="V102" s="157">
        <f>ROUND(E102*U102,2)</f>
        <v>0</v>
      </c>
      <c r="W102" s="157"/>
      <c r="X102" s="157" t="s">
        <v>247</v>
      </c>
      <c r="Y102" s="157" t="s">
        <v>248</v>
      </c>
      <c r="Z102" s="147"/>
      <c r="AA102" s="147"/>
      <c r="AB102" s="147"/>
      <c r="AC102" s="147"/>
      <c r="AD102" s="147"/>
      <c r="AE102" s="147"/>
      <c r="AF102" s="147"/>
      <c r="AG102" s="147" t="s">
        <v>445</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5">
      <c r="A103" s="154"/>
      <c r="B103" s="155"/>
      <c r="C103" s="342" t="s">
        <v>610</v>
      </c>
      <c r="D103" s="343"/>
      <c r="E103" s="343"/>
      <c r="F103" s="343"/>
      <c r="G103" s="343"/>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309</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75" outlineLevel="1" x14ac:dyDescent="0.25">
      <c r="A104" s="166">
        <v>67</v>
      </c>
      <c r="B104" s="167" t="s">
        <v>678</v>
      </c>
      <c r="C104" s="183" t="s">
        <v>679</v>
      </c>
      <c r="D104" s="168" t="s">
        <v>337</v>
      </c>
      <c r="E104" s="169">
        <v>18</v>
      </c>
      <c r="F104" s="170"/>
      <c r="G104" s="171">
        <f>ROUND(E104*F104,2)</f>
        <v>0</v>
      </c>
      <c r="H104" s="170">
        <v>117.17</v>
      </c>
      <c r="I104" s="171">
        <f>ROUND(E104*H104,2)</f>
        <v>2109.06</v>
      </c>
      <c r="J104" s="170">
        <v>166.33</v>
      </c>
      <c r="K104" s="171">
        <f>ROUND(E104*J104,2)</f>
        <v>2993.94</v>
      </c>
      <c r="L104" s="171">
        <v>21</v>
      </c>
      <c r="M104" s="171">
        <f>G104*(1+L104/100)</f>
        <v>0</v>
      </c>
      <c r="N104" s="169">
        <v>6.4000000000000005E-4</v>
      </c>
      <c r="O104" s="169">
        <f>ROUND(E104*N104,2)</f>
        <v>0.01</v>
      </c>
      <c r="P104" s="169">
        <v>0</v>
      </c>
      <c r="Q104" s="169">
        <f>ROUND(E104*P104,2)</f>
        <v>0</v>
      </c>
      <c r="R104" s="171"/>
      <c r="S104" s="171" t="s">
        <v>497</v>
      </c>
      <c r="T104" s="172" t="s">
        <v>246</v>
      </c>
      <c r="U104" s="157">
        <v>0</v>
      </c>
      <c r="V104" s="157">
        <f>ROUND(E104*U104,2)</f>
        <v>0</v>
      </c>
      <c r="W104" s="157"/>
      <c r="X104" s="157" t="s">
        <v>247</v>
      </c>
      <c r="Y104" s="157" t="s">
        <v>248</v>
      </c>
      <c r="Z104" s="147"/>
      <c r="AA104" s="147"/>
      <c r="AB104" s="147"/>
      <c r="AC104" s="147"/>
      <c r="AD104" s="147"/>
      <c r="AE104" s="147"/>
      <c r="AF104" s="147"/>
      <c r="AG104" s="147" t="s">
        <v>445</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5">
      <c r="A105" s="154"/>
      <c r="B105" s="155"/>
      <c r="C105" s="342" t="s">
        <v>610</v>
      </c>
      <c r="D105" s="343"/>
      <c r="E105" s="343"/>
      <c r="F105" s="343"/>
      <c r="G105" s="343"/>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309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0.75" outlineLevel="1" x14ac:dyDescent="0.25">
      <c r="A106" s="166">
        <v>68</v>
      </c>
      <c r="B106" s="167" t="s">
        <v>680</v>
      </c>
      <c r="C106" s="183" t="s">
        <v>681</v>
      </c>
      <c r="D106" s="168" t="s">
        <v>337</v>
      </c>
      <c r="E106" s="169">
        <v>42</v>
      </c>
      <c r="F106" s="170"/>
      <c r="G106" s="171">
        <f>ROUND(E106*F106,2)</f>
        <v>0</v>
      </c>
      <c r="H106" s="170">
        <v>188.94</v>
      </c>
      <c r="I106" s="171">
        <f>ROUND(E106*H106,2)</f>
        <v>7935.48</v>
      </c>
      <c r="J106" s="170">
        <v>185.56</v>
      </c>
      <c r="K106" s="171">
        <f>ROUND(E106*J106,2)</f>
        <v>7793.52</v>
      </c>
      <c r="L106" s="171">
        <v>21</v>
      </c>
      <c r="M106" s="171">
        <f>G106*(1+L106/100)</f>
        <v>0</v>
      </c>
      <c r="N106" s="169">
        <v>8.3000000000000001E-4</v>
      </c>
      <c r="O106" s="169">
        <f>ROUND(E106*N106,2)</f>
        <v>0.03</v>
      </c>
      <c r="P106" s="169">
        <v>0</v>
      </c>
      <c r="Q106" s="169">
        <f>ROUND(E106*P106,2)</f>
        <v>0</v>
      </c>
      <c r="R106" s="171"/>
      <c r="S106" s="171" t="s">
        <v>497</v>
      </c>
      <c r="T106" s="172" t="s">
        <v>246</v>
      </c>
      <c r="U106" s="157">
        <v>0</v>
      </c>
      <c r="V106" s="157">
        <f>ROUND(E106*U106,2)</f>
        <v>0</v>
      </c>
      <c r="W106" s="157"/>
      <c r="X106" s="157" t="s">
        <v>247</v>
      </c>
      <c r="Y106" s="157" t="s">
        <v>248</v>
      </c>
      <c r="Z106" s="147"/>
      <c r="AA106" s="147"/>
      <c r="AB106" s="147"/>
      <c r="AC106" s="147"/>
      <c r="AD106" s="147"/>
      <c r="AE106" s="147"/>
      <c r="AF106" s="147"/>
      <c r="AG106" s="147" t="s">
        <v>445</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5">
      <c r="A107" s="154"/>
      <c r="B107" s="155"/>
      <c r="C107" s="342" t="s">
        <v>610</v>
      </c>
      <c r="D107" s="343"/>
      <c r="E107" s="343"/>
      <c r="F107" s="343"/>
      <c r="G107" s="343"/>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309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0.75" outlineLevel="1" x14ac:dyDescent="0.25">
      <c r="A108" s="173">
        <v>69</v>
      </c>
      <c r="B108" s="174" t="s">
        <v>682</v>
      </c>
      <c r="C108" s="182" t="s">
        <v>683</v>
      </c>
      <c r="D108" s="175" t="s">
        <v>337</v>
      </c>
      <c r="E108" s="176">
        <v>141</v>
      </c>
      <c r="F108" s="177"/>
      <c r="G108" s="178">
        <f t="shared" ref="G108:G122" si="21">ROUND(E108*F108,2)</f>
        <v>0</v>
      </c>
      <c r="H108" s="177">
        <v>22.44</v>
      </c>
      <c r="I108" s="178">
        <f t="shared" ref="I108:I122" si="22">ROUND(E108*H108,2)</f>
        <v>3164.04</v>
      </c>
      <c r="J108" s="177">
        <v>61.26</v>
      </c>
      <c r="K108" s="178">
        <f t="shared" ref="K108:K122" si="23">ROUND(E108*J108,2)</f>
        <v>8637.66</v>
      </c>
      <c r="L108" s="178">
        <v>21</v>
      </c>
      <c r="M108" s="178">
        <f t="shared" ref="M108:M122" si="24">G108*(1+L108/100)</f>
        <v>0</v>
      </c>
      <c r="N108" s="176">
        <v>3.0000000000000001E-5</v>
      </c>
      <c r="O108" s="176">
        <f t="shared" ref="O108:O122" si="25">ROUND(E108*N108,2)</f>
        <v>0</v>
      </c>
      <c r="P108" s="176">
        <v>0</v>
      </c>
      <c r="Q108" s="176">
        <f t="shared" ref="Q108:Q122" si="26">ROUND(E108*P108,2)</f>
        <v>0</v>
      </c>
      <c r="R108" s="178"/>
      <c r="S108" s="178" t="s">
        <v>497</v>
      </c>
      <c r="T108" s="179" t="s">
        <v>246</v>
      </c>
      <c r="U108" s="157">
        <v>0</v>
      </c>
      <c r="V108" s="157">
        <f t="shared" ref="V108:V122" si="27">ROUND(E108*U108,2)</f>
        <v>0</v>
      </c>
      <c r="W108" s="157"/>
      <c r="X108" s="157" t="s">
        <v>247</v>
      </c>
      <c r="Y108" s="157" t="s">
        <v>248</v>
      </c>
      <c r="Z108" s="147"/>
      <c r="AA108" s="147"/>
      <c r="AB108" s="147"/>
      <c r="AC108" s="147"/>
      <c r="AD108" s="147"/>
      <c r="AE108" s="147"/>
      <c r="AF108" s="147"/>
      <c r="AG108" s="147" t="s">
        <v>445</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0.75" outlineLevel="1" x14ac:dyDescent="0.25">
      <c r="A109" s="173">
        <v>70</v>
      </c>
      <c r="B109" s="174" t="s">
        <v>684</v>
      </c>
      <c r="C109" s="182" t="s">
        <v>685</v>
      </c>
      <c r="D109" s="175" t="s">
        <v>337</v>
      </c>
      <c r="E109" s="176">
        <v>32</v>
      </c>
      <c r="F109" s="177"/>
      <c r="G109" s="178">
        <f t="shared" si="21"/>
        <v>0</v>
      </c>
      <c r="H109" s="177">
        <v>24.16</v>
      </c>
      <c r="I109" s="178">
        <f t="shared" si="22"/>
        <v>773.12</v>
      </c>
      <c r="J109" s="177">
        <v>61.24</v>
      </c>
      <c r="K109" s="178">
        <f t="shared" si="23"/>
        <v>1959.68</v>
      </c>
      <c r="L109" s="178">
        <v>21</v>
      </c>
      <c r="M109" s="178">
        <f t="shared" si="24"/>
        <v>0</v>
      </c>
      <c r="N109" s="176">
        <v>6.0000000000000002E-5</v>
      </c>
      <c r="O109" s="176">
        <f t="shared" si="25"/>
        <v>0</v>
      </c>
      <c r="P109" s="176">
        <v>0</v>
      </c>
      <c r="Q109" s="176">
        <f t="shared" si="26"/>
        <v>0</v>
      </c>
      <c r="R109" s="178"/>
      <c r="S109" s="178" t="s">
        <v>497</v>
      </c>
      <c r="T109" s="179" t="s">
        <v>246</v>
      </c>
      <c r="U109" s="157">
        <v>0</v>
      </c>
      <c r="V109" s="157">
        <f t="shared" si="27"/>
        <v>0</v>
      </c>
      <c r="W109" s="157"/>
      <c r="X109" s="157" t="s">
        <v>247</v>
      </c>
      <c r="Y109" s="157" t="s">
        <v>248</v>
      </c>
      <c r="Z109" s="147"/>
      <c r="AA109" s="147"/>
      <c r="AB109" s="147"/>
      <c r="AC109" s="147"/>
      <c r="AD109" s="147"/>
      <c r="AE109" s="147"/>
      <c r="AF109" s="147"/>
      <c r="AG109" s="147" t="s">
        <v>445</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0.75" outlineLevel="1" x14ac:dyDescent="0.25">
      <c r="A110" s="173">
        <v>71</v>
      </c>
      <c r="B110" s="174" t="s">
        <v>686</v>
      </c>
      <c r="C110" s="182" t="s">
        <v>687</v>
      </c>
      <c r="D110" s="175" t="s">
        <v>337</v>
      </c>
      <c r="E110" s="176">
        <v>74</v>
      </c>
      <c r="F110" s="177"/>
      <c r="G110" s="178">
        <f t="shared" si="21"/>
        <v>0</v>
      </c>
      <c r="H110" s="177">
        <v>26.42</v>
      </c>
      <c r="I110" s="178">
        <f t="shared" si="22"/>
        <v>1955.08</v>
      </c>
      <c r="J110" s="177">
        <v>67.38</v>
      </c>
      <c r="K110" s="178">
        <f t="shared" si="23"/>
        <v>4986.12</v>
      </c>
      <c r="L110" s="178">
        <v>21</v>
      </c>
      <c r="M110" s="178">
        <f t="shared" si="24"/>
        <v>0</v>
      </c>
      <c r="N110" s="176">
        <v>5.0000000000000002E-5</v>
      </c>
      <c r="O110" s="176">
        <f t="shared" si="25"/>
        <v>0</v>
      </c>
      <c r="P110" s="176">
        <v>0</v>
      </c>
      <c r="Q110" s="176">
        <f t="shared" si="26"/>
        <v>0</v>
      </c>
      <c r="R110" s="178"/>
      <c r="S110" s="178" t="s">
        <v>497</v>
      </c>
      <c r="T110" s="179" t="s">
        <v>246</v>
      </c>
      <c r="U110" s="157">
        <v>0</v>
      </c>
      <c r="V110" s="157">
        <f t="shared" si="27"/>
        <v>0</v>
      </c>
      <c r="W110" s="157"/>
      <c r="X110" s="157" t="s">
        <v>247</v>
      </c>
      <c r="Y110" s="157" t="s">
        <v>248</v>
      </c>
      <c r="Z110" s="147"/>
      <c r="AA110" s="147"/>
      <c r="AB110" s="147"/>
      <c r="AC110" s="147"/>
      <c r="AD110" s="147"/>
      <c r="AE110" s="147"/>
      <c r="AF110" s="147"/>
      <c r="AG110" s="147" t="s">
        <v>445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0.75" outlineLevel="1" x14ac:dyDescent="0.25">
      <c r="A111" s="173">
        <v>72</v>
      </c>
      <c r="B111" s="174" t="s">
        <v>688</v>
      </c>
      <c r="C111" s="182" t="s">
        <v>689</v>
      </c>
      <c r="D111" s="175" t="s">
        <v>337</v>
      </c>
      <c r="E111" s="176">
        <v>28</v>
      </c>
      <c r="F111" s="177"/>
      <c r="G111" s="178">
        <f t="shared" si="21"/>
        <v>0</v>
      </c>
      <c r="H111" s="177">
        <v>31.27</v>
      </c>
      <c r="I111" s="178">
        <f t="shared" si="22"/>
        <v>875.56</v>
      </c>
      <c r="J111" s="177">
        <v>74.73</v>
      </c>
      <c r="K111" s="178">
        <f t="shared" si="23"/>
        <v>2092.44</v>
      </c>
      <c r="L111" s="178">
        <v>21</v>
      </c>
      <c r="M111" s="178">
        <f t="shared" si="24"/>
        <v>0</v>
      </c>
      <c r="N111" s="176">
        <v>9.0000000000000006E-5</v>
      </c>
      <c r="O111" s="176">
        <f t="shared" si="25"/>
        <v>0</v>
      </c>
      <c r="P111" s="176">
        <v>0</v>
      </c>
      <c r="Q111" s="176">
        <f t="shared" si="26"/>
        <v>0</v>
      </c>
      <c r="R111" s="178"/>
      <c r="S111" s="178" t="s">
        <v>497</v>
      </c>
      <c r="T111" s="179" t="s">
        <v>246</v>
      </c>
      <c r="U111" s="157">
        <v>0</v>
      </c>
      <c r="V111" s="157">
        <f t="shared" si="27"/>
        <v>0</v>
      </c>
      <c r="W111" s="157"/>
      <c r="X111" s="157" t="s">
        <v>247</v>
      </c>
      <c r="Y111" s="157" t="s">
        <v>248</v>
      </c>
      <c r="Z111" s="147"/>
      <c r="AA111" s="147"/>
      <c r="AB111" s="147"/>
      <c r="AC111" s="147"/>
      <c r="AD111" s="147"/>
      <c r="AE111" s="147"/>
      <c r="AF111" s="147"/>
      <c r="AG111" s="147" t="s">
        <v>445</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31.1" outlineLevel="1" x14ac:dyDescent="0.25">
      <c r="A112" s="173">
        <v>73</v>
      </c>
      <c r="B112" s="174" t="s">
        <v>690</v>
      </c>
      <c r="C112" s="182" t="s">
        <v>691</v>
      </c>
      <c r="D112" s="175" t="s">
        <v>337</v>
      </c>
      <c r="E112" s="176">
        <v>1</v>
      </c>
      <c r="F112" s="177"/>
      <c r="G112" s="178">
        <f t="shared" si="21"/>
        <v>0</v>
      </c>
      <c r="H112" s="177">
        <v>77.290000000000006</v>
      </c>
      <c r="I112" s="178">
        <f t="shared" si="22"/>
        <v>77.290000000000006</v>
      </c>
      <c r="J112" s="177">
        <v>61.21</v>
      </c>
      <c r="K112" s="178">
        <f t="shared" si="23"/>
        <v>61.21</v>
      </c>
      <c r="L112" s="178">
        <v>21</v>
      </c>
      <c r="M112" s="178">
        <f t="shared" si="24"/>
        <v>0</v>
      </c>
      <c r="N112" s="176">
        <v>3.0000000000000001E-5</v>
      </c>
      <c r="O112" s="176">
        <f t="shared" si="25"/>
        <v>0</v>
      </c>
      <c r="P112" s="176">
        <v>0</v>
      </c>
      <c r="Q112" s="176">
        <f t="shared" si="26"/>
        <v>0</v>
      </c>
      <c r="R112" s="178"/>
      <c r="S112" s="178" t="s">
        <v>497</v>
      </c>
      <c r="T112" s="179" t="s">
        <v>246</v>
      </c>
      <c r="U112" s="157">
        <v>0</v>
      </c>
      <c r="V112" s="157">
        <f t="shared" si="27"/>
        <v>0</v>
      </c>
      <c r="W112" s="157"/>
      <c r="X112" s="157" t="s">
        <v>247</v>
      </c>
      <c r="Y112" s="157" t="s">
        <v>248</v>
      </c>
      <c r="Z112" s="147"/>
      <c r="AA112" s="147"/>
      <c r="AB112" s="147"/>
      <c r="AC112" s="147"/>
      <c r="AD112" s="147"/>
      <c r="AE112" s="147"/>
      <c r="AF112" s="147"/>
      <c r="AG112" s="147" t="s">
        <v>445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31.1" outlineLevel="1" x14ac:dyDescent="0.25">
      <c r="A113" s="173">
        <v>74</v>
      </c>
      <c r="B113" s="174" t="s">
        <v>692</v>
      </c>
      <c r="C113" s="182" t="s">
        <v>693</v>
      </c>
      <c r="D113" s="175" t="s">
        <v>337</v>
      </c>
      <c r="E113" s="176">
        <v>1</v>
      </c>
      <c r="F113" s="177"/>
      <c r="G113" s="178">
        <f t="shared" si="21"/>
        <v>0</v>
      </c>
      <c r="H113" s="177">
        <v>147.62</v>
      </c>
      <c r="I113" s="178">
        <f t="shared" si="22"/>
        <v>147.62</v>
      </c>
      <c r="J113" s="177">
        <v>67.38</v>
      </c>
      <c r="K113" s="178">
        <f t="shared" si="23"/>
        <v>67.38</v>
      </c>
      <c r="L113" s="178">
        <v>21</v>
      </c>
      <c r="M113" s="178">
        <f t="shared" si="24"/>
        <v>0</v>
      </c>
      <c r="N113" s="176">
        <v>4.0000000000000003E-5</v>
      </c>
      <c r="O113" s="176">
        <f t="shared" si="25"/>
        <v>0</v>
      </c>
      <c r="P113" s="176">
        <v>0</v>
      </c>
      <c r="Q113" s="176">
        <f t="shared" si="26"/>
        <v>0</v>
      </c>
      <c r="R113" s="178"/>
      <c r="S113" s="178" t="s">
        <v>497</v>
      </c>
      <c r="T113" s="179" t="s">
        <v>246</v>
      </c>
      <c r="U113" s="157">
        <v>0</v>
      </c>
      <c r="V113" s="157">
        <f t="shared" si="27"/>
        <v>0</v>
      </c>
      <c r="W113" s="157"/>
      <c r="X113" s="157" t="s">
        <v>247</v>
      </c>
      <c r="Y113" s="157" t="s">
        <v>248</v>
      </c>
      <c r="Z113" s="147"/>
      <c r="AA113" s="147"/>
      <c r="AB113" s="147"/>
      <c r="AC113" s="147"/>
      <c r="AD113" s="147"/>
      <c r="AE113" s="147"/>
      <c r="AF113" s="147"/>
      <c r="AG113" s="147" t="s">
        <v>445</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3">
        <v>75</v>
      </c>
      <c r="B114" s="174" t="s">
        <v>694</v>
      </c>
      <c r="C114" s="182" t="s">
        <v>695</v>
      </c>
      <c r="D114" s="175" t="s">
        <v>502</v>
      </c>
      <c r="E114" s="176">
        <v>6</v>
      </c>
      <c r="F114" s="177"/>
      <c r="G114" s="178">
        <f t="shared" si="21"/>
        <v>0</v>
      </c>
      <c r="H114" s="177">
        <v>195.87</v>
      </c>
      <c r="I114" s="178">
        <f t="shared" si="22"/>
        <v>1175.22</v>
      </c>
      <c r="J114" s="177">
        <v>85.63</v>
      </c>
      <c r="K114" s="178">
        <f t="shared" si="23"/>
        <v>513.78</v>
      </c>
      <c r="L114" s="178">
        <v>21</v>
      </c>
      <c r="M114" s="178">
        <f t="shared" si="24"/>
        <v>0</v>
      </c>
      <c r="N114" s="176">
        <v>1.8000000000000001E-4</v>
      </c>
      <c r="O114" s="176">
        <f t="shared" si="25"/>
        <v>0</v>
      </c>
      <c r="P114" s="176">
        <v>0</v>
      </c>
      <c r="Q114" s="176">
        <f t="shared" si="26"/>
        <v>0</v>
      </c>
      <c r="R114" s="178"/>
      <c r="S114" s="178" t="s">
        <v>497</v>
      </c>
      <c r="T114" s="179" t="s">
        <v>246</v>
      </c>
      <c r="U114" s="157">
        <v>0</v>
      </c>
      <c r="V114" s="157">
        <f t="shared" si="27"/>
        <v>0</v>
      </c>
      <c r="W114" s="157"/>
      <c r="X114" s="157" t="s">
        <v>247</v>
      </c>
      <c r="Y114" s="157" t="s">
        <v>248</v>
      </c>
      <c r="Z114" s="147"/>
      <c r="AA114" s="147"/>
      <c r="AB114" s="147"/>
      <c r="AC114" s="147"/>
      <c r="AD114" s="147"/>
      <c r="AE114" s="147"/>
      <c r="AF114" s="147"/>
      <c r="AG114" s="147" t="s">
        <v>445</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3">
        <v>76</v>
      </c>
      <c r="B115" s="174" t="s">
        <v>696</v>
      </c>
      <c r="C115" s="182" t="s">
        <v>697</v>
      </c>
      <c r="D115" s="175" t="s">
        <v>502</v>
      </c>
      <c r="E115" s="176">
        <v>3</v>
      </c>
      <c r="F115" s="177"/>
      <c r="G115" s="178">
        <f t="shared" si="21"/>
        <v>0</v>
      </c>
      <c r="H115" s="177">
        <v>303.07</v>
      </c>
      <c r="I115" s="178">
        <f t="shared" si="22"/>
        <v>909.21</v>
      </c>
      <c r="J115" s="177">
        <v>107.43</v>
      </c>
      <c r="K115" s="178">
        <f t="shared" si="23"/>
        <v>322.29000000000002</v>
      </c>
      <c r="L115" s="178">
        <v>21</v>
      </c>
      <c r="M115" s="178">
        <f t="shared" si="24"/>
        <v>0</v>
      </c>
      <c r="N115" s="176">
        <v>3.1E-4</v>
      </c>
      <c r="O115" s="176">
        <f t="shared" si="25"/>
        <v>0</v>
      </c>
      <c r="P115" s="176">
        <v>0</v>
      </c>
      <c r="Q115" s="176">
        <f t="shared" si="26"/>
        <v>0</v>
      </c>
      <c r="R115" s="178"/>
      <c r="S115" s="178" t="s">
        <v>497</v>
      </c>
      <c r="T115" s="179" t="s">
        <v>246</v>
      </c>
      <c r="U115" s="157">
        <v>0</v>
      </c>
      <c r="V115" s="157">
        <f t="shared" si="27"/>
        <v>0</v>
      </c>
      <c r="W115" s="157"/>
      <c r="X115" s="157" t="s">
        <v>247</v>
      </c>
      <c r="Y115" s="157" t="s">
        <v>248</v>
      </c>
      <c r="Z115" s="147"/>
      <c r="AA115" s="147"/>
      <c r="AB115" s="147"/>
      <c r="AC115" s="147"/>
      <c r="AD115" s="147"/>
      <c r="AE115" s="147"/>
      <c r="AF115" s="147"/>
      <c r="AG115" s="147" t="s">
        <v>445</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77</v>
      </c>
      <c r="B116" s="174" t="s">
        <v>698</v>
      </c>
      <c r="C116" s="182" t="s">
        <v>699</v>
      </c>
      <c r="D116" s="175" t="s">
        <v>502</v>
      </c>
      <c r="E116" s="176">
        <v>1</v>
      </c>
      <c r="F116" s="177"/>
      <c r="G116" s="178">
        <f t="shared" si="21"/>
        <v>0</v>
      </c>
      <c r="H116" s="177">
        <v>475.19</v>
      </c>
      <c r="I116" s="178">
        <f t="shared" si="22"/>
        <v>475.19</v>
      </c>
      <c r="J116" s="177">
        <v>117.81</v>
      </c>
      <c r="K116" s="178">
        <f t="shared" si="23"/>
        <v>117.81</v>
      </c>
      <c r="L116" s="178">
        <v>21</v>
      </c>
      <c r="M116" s="178">
        <f t="shared" si="24"/>
        <v>0</v>
      </c>
      <c r="N116" s="176">
        <v>4.8000000000000001E-4</v>
      </c>
      <c r="O116" s="176">
        <f t="shared" si="25"/>
        <v>0</v>
      </c>
      <c r="P116" s="176">
        <v>0</v>
      </c>
      <c r="Q116" s="176">
        <f t="shared" si="26"/>
        <v>0</v>
      </c>
      <c r="R116" s="178"/>
      <c r="S116" s="178" t="s">
        <v>497</v>
      </c>
      <c r="T116" s="179" t="s">
        <v>246</v>
      </c>
      <c r="U116" s="157">
        <v>0</v>
      </c>
      <c r="V116" s="157">
        <f t="shared" si="27"/>
        <v>0</v>
      </c>
      <c r="W116" s="157"/>
      <c r="X116" s="157" t="s">
        <v>247</v>
      </c>
      <c r="Y116" s="157" t="s">
        <v>248</v>
      </c>
      <c r="Z116" s="147"/>
      <c r="AA116" s="147"/>
      <c r="AB116" s="147"/>
      <c r="AC116" s="147"/>
      <c r="AD116" s="147"/>
      <c r="AE116" s="147"/>
      <c r="AF116" s="147"/>
      <c r="AG116" s="147" t="s">
        <v>445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78</v>
      </c>
      <c r="B117" s="174" t="s">
        <v>700</v>
      </c>
      <c r="C117" s="182" t="s">
        <v>701</v>
      </c>
      <c r="D117" s="175" t="s">
        <v>502</v>
      </c>
      <c r="E117" s="176">
        <v>1</v>
      </c>
      <c r="F117" s="177"/>
      <c r="G117" s="178">
        <f t="shared" si="21"/>
        <v>0</v>
      </c>
      <c r="H117" s="177">
        <v>644.4</v>
      </c>
      <c r="I117" s="178">
        <f t="shared" si="22"/>
        <v>644.4</v>
      </c>
      <c r="J117" s="177">
        <v>139.6</v>
      </c>
      <c r="K117" s="178">
        <f t="shared" si="23"/>
        <v>139.6</v>
      </c>
      <c r="L117" s="178">
        <v>21</v>
      </c>
      <c r="M117" s="178">
        <f t="shared" si="24"/>
        <v>0</v>
      </c>
      <c r="N117" s="176">
        <v>6.8000000000000005E-4</v>
      </c>
      <c r="O117" s="176">
        <f t="shared" si="25"/>
        <v>0</v>
      </c>
      <c r="P117" s="176">
        <v>0</v>
      </c>
      <c r="Q117" s="176">
        <f t="shared" si="26"/>
        <v>0</v>
      </c>
      <c r="R117" s="178"/>
      <c r="S117" s="178" t="s">
        <v>497</v>
      </c>
      <c r="T117" s="179" t="s">
        <v>246</v>
      </c>
      <c r="U117" s="157">
        <v>0</v>
      </c>
      <c r="V117" s="157">
        <f t="shared" si="27"/>
        <v>0</v>
      </c>
      <c r="W117" s="157"/>
      <c r="X117" s="157" t="s">
        <v>247</v>
      </c>
      <c r="Y117" s="157" t="s">
        <v>248</v>
      </c>
      <c r="Z117" s="147"/>
      <c r="AA117" s="147"/>
      <c r="AB117" s="147"/>
      <c r="AC117" s="147"/>
      <c r="AD117" s="147"/>
      <c r="AE117" s="147"/>
      <c r="AF117" s="147"/>
      <c r="AG117" s="147" t="s">
        <v>445</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0.75" outlineLevel="1" x14ac:dyDescent="0.25">
      <c r="A118" s="173">
        <v>79</v>
      </c>
      <c r="B118" s="174" t="s">
        <v>702</v>
      </c>
      <c r="C118" s="182" t="s">
        <v>703</v>
      </c>
      <c r="D118" s="175" t="s">
        <v>502</v>
      </c>
      <c r="E118" s="176">
        <v>1</v>
      </c>
      <c r="F118" s="177"/>
      <c r="G118" s="178">
        <f t="shared" si="21"/>
        <v>0</v>
      </c>
      <c r="H118" s="177">
        <v>8625.2900000000009</v>
      </c>
      <c r="I118" s="178">
        <f t="shared" si="22"/>
        <v>8625.2900000000009</v>
      </c>
      <c r="J118" s="177">
        <v>749.71</v>
      </c>
      <c r="K118" s="178">
        <f t="shared" si="23"/>
        <v>749.71</v>
      </c>
      <c r="L118" s="178">
        <v>21</v>
      </c>
      <c r="M118" s="178">
        <f t="shared" si="24"/>
        <v>0</v>
      </c>
      <c r="N118" s="176">
        <v>1.4999999999999999E-2</v>
      </c>
      <c r="O118" s="176">
        <f t="shared" si="25"/>
        <v>0.02</v>
      </c>
      <c r="P118" s="176">
        <v>0</v>
      </c>
      <c r="Q118" s="176">
        <f t="shared" si="26"/>
        <v>0</v>
      </c>
      <c r="R118" s="178"/>
      <c r="S118" s="178" t="s">
        <v>497</v>
      </c>
      <c r="T118" s="179" t="s">
        <v>246</v>
      </c>
      <c r="U118" s="157">
        <v>0</v>
      </c>
      <c r="V118" s="157">
        <f t="shared" si="27"/>
        <v>0</v>
      </c>
      <c r="W118" s="157"/>
      <c r="X118" s="157" t="s">
        <v>247</v>
      </c>
      <c r="Y118" s="157" t="s">
        <v>248</v>
      </c>
      <c r="Z118" s="147"/>
      <c r="AA118" s="147"/>
      <c r="AB118" s="147"/>
      <c r="AC118" s="147"/>
      <c r="AD118" s="147"/>
      <c r="AE118" s="147"/>
      <c r="AF118" s="147"/>
      <c r="AG118" s="147" t="s">
        <v>445</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3">
        <v>80</v>
      </c>
      <c r="B119" s="174" t="s">
        <v>704</v>
      </c>
      <c r="C119" s="182" t="s">
        <v>705</v>
      </c>
      <c r="D119" s="175" t="s">
        <v>337</v>
      </c>
      <c r="E119" s="176">
        <v>275</v>
      </c>
      <c r="F119" s="177"/>
      <c r="G119" s="178">
        <f t="shared" si="21"/>
        <v>0</v>
      </c>
      <c r="H119" s="177">
        <v>0.21</v>
      </c>
      <c r="I119" s="178">
        <f t="shared" si="22"/>
        <v>57.75</v>
      </c>
      <c r="J119" s="177">
        <v>15.09</v>
      </c>
      <c r="K119" s="178">
        <f t="shared" si="23"/>
        <v>4149.75</v>
      </c>
      <c r="L119" s="178">
        <v>21</v>
      </c>
      <c r="M119" s="178">
        <f t="shared" si="24"/>
        <v>0</v>
      </c>
      <c r="N119" s="176">
        <v>0</v>
      </c>
      <c r="O119" s="176">
        <f t="shared" si="25"/>
        <v>0</v>
      </c>
      <c r="P119" s="176">
        <v>0</v>
      </c>
      <c r="Q119" s="176">
        <f t="shared" si="26"/>
        <v>0</v>
      </c>
      <c r="R119" s="178"/>
      <c r="S119" s="178" t="s">
        <v>497</v>
      </c>
      <c r="T119" s="179" t="s">
        <v>246</v>
      </c>
      <c r="U119" s="157">
        <v>0</v>
      </c>
      <c r="V119" s="157">
        <f t="shared" si="27"/>
        <v>0</v>
      </c>
      <c r="W119" s="157"/>
      <c r="X119" s="157" t="s">
        <v>247</v>
      </c>
      <c r="Y119" s="157" t="s">
        <v>248</v>
      </c>
      <c r="Z119" s="147"/>
      <c r="AA119" s="147"/>
      <c r="AB119" s="147"/>
      <c r="AC119" s="147"/>
      <c r="AD119" s="147"/>
      <c r="AE119" s="147"/>
      <c r="AF119" s="147"/>
      <c r="AG119" s="147" t="s">
        <v>445</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81</v>
      </c>
      <c r="B120" s="174" t="s">
        <v>706</v>
      </c>
      <c r="C120" s="182" t="s">
        <v>707</v>
      </c>
      <c r="D120" s="175" t="s">
        <v>337</v>
      </c>
      <c r="E120" s="176">
        <v>60</v>
      </c>
      <c r="F120" s="177"/>
      <c r="G120" s="178">
        <f t="shared" si="21"/>
        <v>0</v>
      </c>
      <c r="H120" s="177">
        <v>16.41</v>
      </c>
      <c r="I120" s="178">
        <f t="shared" si="22"/>
        <v>984.6</v>
      </c>
      <c r="J120" s="177">
        <v>37.39</v>
      </c>
      <c r="K120" s="178">
        <f t="shared" si="23"/>
        <v>2243.4</v>
      </c>
      <c r="L120" s="178">
        <v>21</v>
      </c>
      <c r="M120" s="178">
        <f t="shared" si="24"/>
        <v>0</v>
      </c>
      <c r="N120" s="176">
        <v>1.8000000000000001E-4</v>
      </c>
      <c r="O120" s="176">
        <f t="shared" si="25"/>
        <v>0.01</v>
      </c>
      <c r="P120" s="176">
        <v>0</v>
      </c>
      <c r="Q120" s="176">
        <f t="shared" si="26"/>
        <v>0</v>
      </c>
      <c r="R120" s="178"/>
      <c r="S120" s="178" t="s">
        <v>497</v>
      </c>
      <c r="T120" s="179" t="s">
        <v>246</v>
      </c>
      <c r="U120" s="157">
        <v>0</v>
      </c>
      <c r="V120" s="157">
        <f t="shared" si="27"/>
        <v>0</v>
      </c>
      <c r="W120" s="157"/>
      <c r="X120" s="157" t="s">
        <v>247</v>
      </c>
      <c r="Y120" s="157" t="s">
        <v>248</v>
      </c>
      <c r="Z120" s="147"/>
      <c r="AA120" s="147"/>
      <c r="AB120" s="147"/>
      <c r="AC120" s="147"/>
      <c r="AD120" s="147"/>
      <c r="AE120" s="147"/>
      <c r="AF120" s="147"/>
      <c r="AG120" s="147" t="s">
        <v>445</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82</v>
      </c>
      <c r="B121" s="174" t="s">
        <v>708</v>
      </c>
      <c r="C121" s="182" t="s">
        <v>709</v>
      </c>
      <c r="D121" s="175" t="s">
        <v>337</v>
      </c>
      <c r="E121" s="176">
        <v>335</v>
      </c>
      <c r="F121" s="177"/>
      <c r="G121" s="178">
        <f t="shared" si="21"/>
        <v>0</v>
      </c>
      <c r="H121" s="177">
        <v>1.7</v>
      </c>
      <c r="I121" s="178">
        <f t="shared" si="22"/>
        <v>569.5</v>
      </c>
      <c r="J121" s="177">
        <v>32.200000000000003</v>
      </c>
      <c r="K121" s="178">
        <f t="shared" si="23"/>
        <v>10787</v>
      </c>
      <c r="L121" s="178">
        <v>21</v>
      </c>
      <c r="M121" s="178">
        <f t="shared" si="24"/>
        <v>0</v>
      </c>
      <c r="N121" s="176">
        <v>1.0000000000000001E-5</v>
      </c>
      <c r="O121" s="176">
        <f t="shared" si="25"/>
        <v>0</v>
      </c>
      <c r="P121" s="176">
        <v>0</v>
      </c>
      <c r="Q121" s="176">
        <f t="shared" si="26"/>
        <v>0</v>
      </c>
      <c r="R121" s="178"/>
      <c r="S121" s="178" t="s">
        <v>497</v>
      </c>
      <c r="T121" s="179" t="s">
        <v>246</v>
      </c>
      <c r="U121" s="157">
        <v>0</v>
      </c>
      <c r="V121" s="157">
        <f t="shared" si="27"/>
        <v>0</v>
      </c>
      <c r="W121" s="157"/>
      <c r="X121" s="157" t="s">
        <v>247</v>
      </c>
      <c r="Y121" s="157" t="s">
        <v>248</v>
      </c>
      <c r="Z121" s="147"/>
      <c r="AA121" s="147"/>
      <c r="AB121" s="147"/>
      <c r="AC121" s="147"/>
      <c r="AD121" s="147"/>
      <c r="AE121" s="147"/>
      <c r="AF121" s="147"/>
      <c r="AG121" s="147" t="s">
        <v>445</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66">
        <v>83</v>
      </c>
      <c r="B122" s="167" t="s">
        <v>710</v>
      </c>
      <c r="C122" s="183" t="s">
        <v>711</v>
      </c>
      <c r="D122" s="168" t="s">
        <v>495</v>
      </c>
      <c r="E122" s="169">
        <v>1.18727</v>
      </c>
      <c r="F122" s="170"/>
      <c r="G122" s="171">
        <f t="shared" si="21"/>
        <v>0</v>
      </c>
      <c r="H122" s="170">
        <v>0</v>
      </c>
      <c r="I122" s="171">
        <f t="shared" si="22"/>
        <v>0</v>
      </c>
      <c r="J122" s="170">
        <v>720</v>
      </c>
      <c r="K122" s="171">
        <f t="shared" si="23"/>
        <v>854.83</v>
      </c>
      <c r="L122" s="171">
        <v>21</v>
      </c>
      <c r="M122" s="171">
        <f t="shared" si="24"/>
        <v>0</v>
      </c>
      <c r="N122" s="169">
        <v>0</v>
      </c>
      <c r="O122" s="169">
        <f t="shared" si="25"/>
        <v>0</v>
      </c>
      <c r="P122" s="169">
        <v>0</v>
      </c>
      <c r="Q122" s="169">
        <f t="shared" si="26"/>
        <v>0</v>
      </c>
      <c r="R122" s="171"/>
      <c r="S122" s="171" t="s">
        <v>497</v>
      </c>
      <c r="T122" s="172" t="s">
        <v>246</v>
      </c>
      <c r="U122" s="157">
        <v>0</v>
      </c>
      <c r="V122" s="157">
        <f t="shared" si="27"/>
        <v>0</v>
      </c>
      <c r="W122" s="157"/>
      <c r="X122" s="157" t="s">
        <v>247</v>
      </c>
      <c r="Y122" s="157" t="s">
        <v>248</v>
      </c>
      <c r="Z122" s="147"/>
      <c r="AA122" s="147"/>
      <c r="AB122" s="147"/>
      <c r="AC122" s="147"/>
      <c r="AD122" s="147"/>
      <c r="AE122" s="147"/>
      <c r="AF122" s="147"/>
      <c r="AG122" s="147" t="s">
        <v>445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5">
      <c r="A123" s="154"/>
      <c r="B123" s="155"/>
      <c r="C123" s="342" t="s">
        <v>712</v>
      </c>
      <c r="D123" s="343"/>
      <c r="E123" s="343"/>
      <c r="F123" s="343"/>
      <c r="G123" s="343"/>
      <c r="H123" s="157"/>
      <c r="I123" s="157"/>
      <c r="J123" s="157"/>
      <c r="K123" s="157"/>
      <c r="L123" s="157"/>
      <c r="M123" s="157"/>
      <c r="N123" s="156"/>
      <c r="O123" s="156"/>
      <c r="P123" s="156"/>
      <c r="Q123" s="156"/>
      <c r="R123" s="157"/>
      <c r="S123" s="157"/>
      <c r="T123" s="157"/>
      <c r="U123" s="157"/>
      <c r="V123" s="157"/>
      <c r="W123" s="157"/>
      <c r="X123" s="157"/>
      <c r="Y123" s="157"/>
      <c r="Z123" s="147"/>
      <c r="AA123" s="147"/>
      <c r="AB123" s="147" t="s">
        <v>1967</v>
      </c>
      <c r="AC123" s="147"/>
      <c r="AD123" s="147"/>
      <c r="AE123" s="147"/>
      <c r="AF123" s="147"/>
      <c r="AG123" s="147" t="s">
        <v>309</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0.75" outlineLevel="1" x14ac:dyDescent="0.25">
      <c r="A124" s="166">
        <v>84</v>
      </c>
      <c r="B124" s="167" t="s">
        <v>713</v>
      </c>
      <c r="C124" s="183" t="s">
        <v>714</v>
      </c>
      <c r="D124" s="168" t="s">
        <v>495</v>
      </c>
      <c r="E124" s="169">
        <v>1.18727</v>
      </c>
      <c r="F124" s="170"/>
      <c r="G124" s="171">
        <f>ROUND(E124*F124,2)</f>
        <v>0</v>
      </c>
      <c r="H124" s="170">
        <v>0</v>
      </c>
      <c r="I124" s="171">
        <f>ROUND(E124*H124,2)</f>
        <v>0</v>
      </c>
      <c r="J124" s="170">
        <v>498.5</v>
      </c>
      <c r="K124" s="171">
        <f>ROUND(E124*J124,2)</f>
        <v>591.85</v>
      </c>
      <c r="L124" s="171">
        <v>21</v>
      </c>
      <c r="M124" s="171">
        <f>G124*(1+L124/100)</f>
        <v>0</v>
      </c>
      <c r="N124" s="169">
        <v>0</v>
      </c>
      <c r="O124" s="169">
        <f>ROUND(E124*N124,2)</f>
        <v>0</v>
      </c>
      <c r="P124" s="169">
        <v>0</v>
      </c>
      <c r="Q124" s="169">
        <f>ROUND(E124*P124,2)</f>
        <v>0</v>
      </c>
      <c r="R124" s="171"/>
      <c r="S124" s="171" t="s">
        <v>497</v>
      </c>
      <c r="T124" s="172" t="s">
        <v>246</v>
      </c>
      <c r="U124" s="157">
        <v>0</v>
      </c>
      <c r="V124" s="157">
        <f>ROUND(E124*U124,2)</f>
        <v>0</v>
      </c>
      <c r="W124" s="157"/>
      <c r="X124" s="157" t="s">
        <v>247</v>
      </c>
      <c r="Y124" s="157" t="s">
        <v>248</v>
      </c>
      <c r="Z124" s="147"/>
      <c r="AA124" s="147"/>
      <c r="AB124" s="147"/>
      <c r="AC124" s="147"/>
      <c r="AD124" s="147"/>
      <c r="AE124" s="147"/>
      <c r="AF124" s="147"/>
      <c r="AG124" s="147" t="s">
        <v>445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5">
      <c r="A125" s="154"/>
      <c r="B125" s="155"/>
      <c r="C125" s="342" t="s">
        <v>712</v>
      </c>
      <c r="D125" s="343"/>
      <c r="E125" s="343"/>
      <c r="F125" s="343"/>
      <c r="G125" s="343"/>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309</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x14ac:dyDescent="0.25">
      <c r="A126" s="159" t="s">
        <v>240</v>
      </c>
      <c r="B126" s="160" t="s">
        <v>162</v>
      </c>
      <c r="C126" s="181" t="s">
        <v>163</v>
      </c>
      <c r="D126" s="161"/>
      <c r="E126" s="162"/>
      <c r="F126" s="163"/>
      <c r="G126" s="163">
        <f>SUMIF(AG127:AG158,"&lt;&gt;NOR",G127:G158)</f>
        <v>0</v>
      </c>
      <c r="H126" s="163"/>
      <c r="I126" s="163">
        <f>SUM(I127:I158)</f>
        <v>322877.37</v>
      </c>
      <c r="J126" s="163"/>
      <c r="K126" s="163">
        <f>SUM(K127:K158)</f>
        <v>26864.48</v>
      </c>
      <c r="L126" s="163"/>
      <c r="M126" s="163">
        <f>SUM(M127:M158)</f>
        <v>0</v>
      </c>
      <c r="N126" s="162"/>
      <c r="O126" s="162">
        <f>SUM(O127:O158)</f>
        <v>0.54</v>
      </c>
      <c r="P126" s="162"/>
      <c r="Q126" s="162">
        <f>SUM(Q127:Q158)</f>
        <v>0</v>
      </c>
      <c r="R126" s="163"/>
      <c r="S126" s="163"/>
      <c r="T126" s="164"/>
      <c r="U126" s="158"/>
      <c r="V126" s="158">
        <f>SUM(V127:V158)</f>
        <v>0</v>
      </c>
      <c r="W126" s="158"/>
      <c r="X126" s="158"/>
      <c r="Y126" s="158"/>
      <c r="AG126" t="s">
        <v>241</v>
      </c>
    </row>
    <row r="127" spans="1:60" ht="31.1" outlineLevel="1" x14ac:dyDescent="0.25">
      <c r="A127" s="166">
        <v>85</v>
      </c>
      <c r="B127" s="167" t="s">
        <v>715</v>
      </c>
      <c r="C127" s="183" t="s">
        <v>716</v>
      </c>
      <c r="D127" s="168" t="s">
        <v>244</v>
      </c>
      <c r="E127" s="169">
        <v>1</v>
      </c>
      <c r="F127" s="170"/>
      <c r="G127" s="171">
        <f>ROUND(E127*F127,2)</f>
        <v>0</v>
      </c>
      <c r="H127" s="170">
        <v>7879.89</v>
      </c>
      <c r="I127" s="171">
        <f>ROUND(E127*H127,2)</f>
        <v>7879.89</v>
      </c>
      <c r="J127" s="170">
        <v>845.11</v>
      </c>
      <c r="K127" s="171">
        <f>ROUND(E127*J127,2)</f>
        <v>845.11</v>
      </c>
      <c r="L127" s="171">
        <v>21</v>
      </c>
      <c r="M127" s="171">
        <f>G127*(1+L127/100)</f>
        <v>0</v>
      </c>
      <c r="N127" s="169">
        <v>2.8219999999999999E-2</v>
      </c>
      <c r="O127" s="169">
        <f>ROUND(E127*N127,2)</f>
        <v>0.03</v>
      </c>
      <c r="P127" s="169">
        <v>0</v>
      </c>
      <c r="Q127" s="169">
        <f>ROUND(E127*P127,2)</f>
        <v>0</v>
      </c>
      <c r="R127" s="171"/>
      <c r="S127" s="171" t="s">
        <v>497</v>
      </c>
      <c r="T127" s="172" t="s">
        <v>246</v>
      </c>
      <c r="U127" s="157">
        <v>0</v>
      </c>
      <c r="V127" s="157">
        <f>ROUND(E127*U127,2)</f>
        <v>0</v>
      </c>
      <c r="W127" s="157"/>
      <c r="X127" s="157" t="s">
        <v>247</v>
      </c>
      <c r="Y127" s="157" t="s">
        <v>248</v>
      </c>
      <c r="Z127" s="147"/>
      <c r="AA127" s="147"/>
      <c r="AB127" s="147"/>
      <c r="AC127" s="147"/>
      <c r="AD127" s="147"/>
      <c r="AE127" s="147"/>
      <c r="AF127" s="147"/>
      <c r="AG127" s="147" t="s">
        <v>445</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5">
      <c r="A128" s="154"/>
      <c r="B128" s="155"/>
      <c r="C128" s="342" t="s">
        <v>717</v>
      </c>
      <c r="D128" s="343"/>
      <c r="E128" s="343"/>
      <c r="F128" s="343"/>
      <c r="G128" s="343"/>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309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86</v>
      </c>
      <c r="B129" s="264" t="s">
        <v>718</v>
      </c>
      <c r="C129" s="265" t="s">
        <v>719</v>
      </c>
      <c r="D129" s="266" t="s">
        <v>244</v>
      </c>
      <c r="E129" s="267">
        <v>6</v>
      </c>
      <c r="F129" s="177"/>
      <c r="G129" s="178">
        <f t="shared" ref="G129:G139" si="28">ROUND(E129*F129,2)</f>
        <v>0</v>
      </c>
      <c r="H129" s="177">
        <v>175.86</v>
      </c>
      <c r="I129" s="178">
        <f t="shared" ref="I129:I139" si="29">ROUND(E129*H129,2)</f>
        <v>1055.1600000000001</v>
      </c>
      <c r="J129" s="177">
        <v>631.14</v>
      </c>
      <c r="K129" s="178">
        <f t="shared" ref="K129:K139" si="30">ROUND(E129*J129,2)</f>
        <v>3786.84</v>
      </c>
      <c r="L129" s="178">
        <v>21</v>
      </c>
      <c r="M129" s="178">
        <f t="shared" ref="M129:M139" si="31">G129*(1+L129/100)</f>
        <v>0</v>
      </c>
      <c r="N129" s="176">
        <v>8.8999999999999995E-4</v>
      </c>
      <c r="O129" s="176">
        <f t="shared" ref="O129:O139" si="32">ROUND(E129*N129,2)</f>
        <v>0.01</v>
      </c>
      <c r="P129" s="176">
        <v>0</v>
      </c>
      <c r="Q129" s="176">
        <f t="shared" ref="Q129:Q139" si="33">ROUND(E129*P129,2)</f>
        <v>0</v>
      </c>
      <c r="R129" s="178"/>
      <c r="S129" s="178" t="s">
        <v>497</v>
      </c>
      <c r="T129" s="179" t="s">
        <v>246</v>
      </c>
      <c r="U129" s="157">
        <v>0</v>
      </c>
      <c r="V129" s="157">
        <f t="shared" ref="V129:V139" si="34">ROUND(E129*U129,2)</f>
        <v>0</v>
      </c>
      <c r="W129" s="157"/>
      <c r="X129" s="157" t="s">
        <v>247</v>
      </c>
      <c r="Y129" s="157" t="s">
        <v>248</v>
      </c>
      <c r="Z129" s="147"/>
      <c r="AA129" s="147"/>
      <c r="AB129" s="147"/>
      <c r="AC129" s="147"/>
      <c r="AD129" s="147"/>
      <c r="AE129" s="147"/>
      <c r="AF129" s="147"/>
      <c r="AG129" s="147" t="s">
        <v>445</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3">
        <v>87</v>
      </c>
      <c r="B130" s="264" t="s">
        <v>720</v>
      </c>
      <c r="C130" s="265" t="s">
        <v>721</v>
      </c>
      <c r="D130" s="266" t="s">
        <v>244</v>
      </c>
      <c r="E130" s="267">
        <v>4</v>
      </c>
      <c r="F130" s="177"/>
      <c r="G130" s="178">
        <f t="shared" si="28"/>
        <v>0</v>
      </c>
      <c r="H130" s="177">
        <v>1609.77</v>
      </c>
      <c r="I130" s="178">
        <f t="shared" si="29"/>
        <v>6439.08</v>
      </c>
      <c r="J130" s="177">
        <v>650.23</v>
      </c>
      <c r="K130" s="178">
        <f t="shared" si="30"/>
        <v>2600.92</v>
      </c>
      <c r="L130" s="178">
        <v>21</v>
      </c>
      <c r="M130" s="178">
        <f t="shared" si="31"/>
        <v>0</v>
      </c>
      <c r="N130" s="176">
        <v>6.0000000000000001E-3</v>
      </c>
      <c r="O130" s="176">
        <f t="shared" si="32"/>
        <v>0.02</v>
      </c>
      <c r="P130" s="176">
        <v>0</v>
      </c>
      <c r="Q130" s="176">
        <f t="shared" si="33"/>
        <v>0</v>
      </c>
      <c r="R130" s="178"/>
      <c r="S130" s="178" t="s">
        <v>497</v>
      </c>
      <c r="T130" s="179" t="s">
        <v>246</v>
      </c>
      <c r="U130" s="157">
        <v>0</v>
      </c>
      <c r="V130" s="157">
        <f t="shared" si="34"/>
        <v>0</v>
      </c>
      <c r="W130" s="157"/>
      <c r="X130" s="157" t="s">
        <v>247</v>
      </c>
      <c r="Y130" s="157" t="s">
        <v>248</v>
      </c>
      <c r="Z130" s="147"/>
      <c r="AA130" s="147"/>
      <c r="AB130" s="147"/>
      <c r="AC130" s="147"/>
      <c r="AD130" s="147"/>
      <c r="AE130" s="147"/>
      <c r="AF130" s="147"/>
      <c r="AG130" s="147" t="s">
        <v>445</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73">
        <v>88</v>
      </c>
      <c r="B131" s="174" t="s">
        <v>722</v>
      </c>
      <c r="C131" s="182" t="s">
        <v>723</v>
      </c>
      <c r="D131" s="175" t="s">
        <v>244</v>
      </c>
      <c r="E131" s="176">
        <v>1</v>
      </c>
      <c r="F131" s="177"/>
      <c r="G131" s="178">
        <f t="shared" si="28"/>
        <v>0</v>
      </c>
      <c r="H131" s="177">
        <v>2184.0500000000002</v>
      </c>
      <c r="I131" s="178">
        <f t="shared" si="29"/>
        <v>2184.0500000000002</v>
      </c>
      <c r="J131" s="177">
        <v>705.95</v>
      </c>
      <c r="K131" s="178">
        <f t="shared" si="30"/>
        <v>705.95</v>
      </c>
      <c r="L131" s="178">
        <v>21</v>
      </c>
      <c r="M131" s="178">
        <f t="shared" si="31"/>
        <v>0</v>
      </c>
      <c r="N131" s="176">
        <v>1.7010000000000001E-2</v>
      </c>
      <c r="O131" s="176">
        <f t="shared" si="32"/>
        <v>0.02</v>
      </c>
      <c r="P131" s="176">
        <v>0</v>
      </c>
      <c r="Q131" s="176">
        <f t="shared" si="33"/>
        <v>0</v>
      </c>
      <c r="R131" s="178"/>
      <c r="S131" s="178" t="s">
        <v>497</v>
      </c>
      <c r="T131" s="179" t="s">
        <v>246</v>
      </c>
      <c r="U131" s="157">
        <v>0</v>
      </c>
      <c r="V131" s="157">
        <f t="shared" si="34"/>
        <v>0</v>
      </c>
      <c r="W131" s="157"/>
      <c r="X131" s="157" t="s">
        <v>247</v>
      </c>
      <c r="Y131" s="157" t="s">
        <v>248</v>
      </c>
      <c r="Z131" s="147"/>
      <c r="AA131" s="147"/>
      <c r="AB131" s="147"/>
      <c r="AC131" s="147"/>
      <c r="AD131" s="147"/>
      <c r="AE131" s="147"/>
      <c r="AF131" s="147"/>
      <c r="AG131" s="147" t="s">
        <v>445</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3">
        <v>89</v>
      </c>
      <c r="B132" s="174" t="s">
        <v>724</v>
      </c>
      <c r="C132" s="182" t="s">
        <v>725</v>
      </c>
      <c r="D132" s="175" t="s">
        <v>244</v>
      </c>
      <c r="E132" s="176">
        <v>6</v>
      </c>
      <c r="F132" s="177"/>
      <c r="G132" s="178">
        <f t="shared" si="28"/>
        <v>0</v>
      </c>
      <c r="H132" s="177">
        <v>1264.1199999999999</v>
      </c>
      <c r="I132" s="178">
        <f t="shared" si="29"/>
        <v>7584.72</v>
      </c>
      <c r="J132" s="177">
        <v>669.88</v>
      </c>
      <c r="K132" s="178">
        <f t="shared" si="30"/>
        <v>4019.28</v>
      </c>
      <c r="L132" s="178">
        <v>21</v>
      </c>
      <c r="M132" s="178">
        <f t="shared" si="31"/>
        <v>0</v>
      </c>
      <c r="N132" s="176">
        <v>1.201E-2</v>
      </c>
      <c r="O132" s="176">
        <f t="shared" si="32"/>
        <v>7.0000000000000007E-2</v>
      </c>
      <c r="P132" s="176">
        <v>0</v>
      </c>
      <c r="Q132" s="176">
        <f t="shared" si="33"/>
        <v>0</v>
      </c>
      <c r="R132" s="178"/>
      <c r="S132" s="178" t="s">
        <v>497</v>
      </c>
      <c r="T132" s="179" t="s">
        <v>246</v>
      </c>
      <c r="U132" s="157">
        <v>0</v>
      </c>
      <c r="V132" s="157">
        <f t="shared" si="34"/>
        <v>0</v>
      </c>
      <c r="W132" s="157"/>
      <c r="X132" s="157" t="s">
        <v>247</v>
      </c>
      <c r="Y132" s="157" t="s">
        <v>248</v>
      </c>
      <c r="Z132" s="147"/>
      <c r="AA132" s="147"/>
      <c r="AB132" s="147"/>
      <c r="AC132" s="147"/>
      <c r="AD132" s="147"/>
      <c r="AE132" s="147"/>
      <c r="AF132" s="147"/>
      <c r="AG132" s="147" t="s">
        <v>445</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73">
        <v>90</v>
      </c>
      <c r="B133" s="174" t="s">
        <v>726</v>
      </c>
      <c r="C133" s="182" t="s">
        <v>727</v>
      </c>
      <c r="D133" s="175" t="s">
        <v>244</v>
      </c>
      <c r="E133" s="176">
        <v>3</v>
      </c>
      <c r="F133" s="177"/>
      <c r="G133" s="178">
        <f t="shared" si="28"/>
        <v>0</v>
      </c>
      <c r="H133" s="177">
        <v>101.87</v>
      </c>
      <c r="I133" s="178">
        <f t="shared" si="29"/>
        <v>305.61</v>
      </c>
      <c r="J133" s="177">
        <v>782.13</v>
      </c>
      <c r="K133" s="178">
        <f t="shared" si="30"/>
        <v>2346.39</v>
      </c>
      <c r="L133" s="178">
        <v>21</v>
      </c>
      <c r="M133" s="178">
        <f t="shared" si="31"/>
        <v>0</v>
      </c>
      <c r="N133" s="176">
        <v>1.41E-3</v>
      </c>
      <c r="O133" s="176">
        <f t="shared" si="32"/>
        <v>0</v>
      </c>
      <c r="P133" s="176">
        <v>0</v>
      </c>
      <c r="Q133" s="176">
        <f t="shared" si="33"/>
        <v>0</v>
      </c>
      <c r="R133" s="178"/>
      <c r="S133" s="178" t="s">
        <v>497</v>
      </c>
      <c r="T133" s="179" t="s">
        <v>246</v>
      </c>
      <c r="U133" s="157">
        <v>0</v>
      </c>
      <c r="V133" s="157">
        <f t="shared" si="34"/>
        <v>0</v>
      </c>
      <c r="W133" s="157"/>
      <c r="X133" s="157" t="s">
        <v>247</v>
      </c>
      <c r="Y133" s="157" t="s">
        <v>248</v>
      </c>
      <c r="Z133" s="147"/>
      <c r="AA133" s="147"/>
      <c r="AB133" s="147"/>
      <c r="AC133" s="147"/>
      <c r="AD133" s="147"/>
      <c r="AE133" s="147"/>
      <c r="AF133" s="147"/>
      <c r="AG133" s="147" t="s">
        <v>445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3">
        <v>91</v>
      </c>
      <c r="B134" s="174" t="s">
        <v>728</v>
      </c>
      <c r="C134" s="182" t="s">
        <v>729</v>
      </c>
      <c r="D134" s="175" t="s">
        <v>244</v>
      </c>
      <c r="E134" s="176">
        <v>1</v>
      </c>
      <c r="F134" s="177"/>
      <c r="G134" s="178">
        <f t="shared" si="28"/>
        <v>0</v>
      </c>
      <c r="H134" s="177">
        <v>5235.74</v>
      </c>
      <c r="I134" s="178">
        <f t="shared" si="29"/>
        <v>5235.74</v>
      </c>
      <c r="J134" s="177">
        <v>704.26</v>
      </c>
      <c r="K134" s="178">
        <f t="shared" si="30"/>
        <v>704.26</v>
      </c>
      <c r="L134" s="178">
        <v>21</v>
      </c>
      <c r="M134" s="178">
        <f t="shared" si="31"/>
        <v>0</v>
      </c>
      <c r="N134" s="176">
        <v>1.444E-2</v>
      </c>
      <c r="O134" s="176">
        <f t="shared" si="32"/>
        <v>0.01</v>
      </c>
      <c r="P134" s="176">
        <v>0</v>
      </c>
      <c r="Q134" s="176">
        <f t="shared" si="33"/>
        <v>0</v>
      </c>
      <c r="R134" s="178"/>
      <c r="S134" s="178" t="s">
        <v>497</v>
      </c>
      <c r="T134" s="179" t="s">
        <v>246</v>
      </c>
      <c r="U134" s="157">
        <v>0</v>
      </c>
      <c r="V134" s="157">
        <f t="shared" si="34"/>
        <v>0</v>
      </c>
      <c r="W134" s="157"/>
      <c r="X134" s="157" t="s">
        <v>247</v>
      </c>
      <c r="Y134" s="157" t="s">
        <v>248</v>
      </c>
      <c r="Z134" s="147"/>
      <c r="AA134" s="147"/>
      <c r="AB134" s="147"/>
      <c r="AC134" s="147"/>
      <c r="AD134" s="147"/>
      <c r="AE134" s="147"/>
      <c r="AF134" s="147"/>
      <c r="AG134" s="147" t="s">
        <v>445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0.75" outlineLevel="1" x14ac:dyDescent="0.25">
      <c r="A135" s="173">
        <v>92</v>
      </c>
      <c r="B135" s="174" t="s">
        <v>730</v>
      </c>
      <c r="C135" s="182" t="s">
        <v>731</v>
      </c>
      <c r="D135" s="175" t="s">
        <v>244</v>
      </c>
      <c r="E135" s="176">
        <v>34</v>
      </c>
      <c r="F135" s="177"/>
      <c r="G135" s="178">
        <f t="shared" si="28"/>
        <v>0</v>
      </c>
      <c r="H135" s="177">
        <v>129.19</v>
      </c>
      <c r="I135" s="178">
        <f t="shared" si="29"/>
        <v>4392.46</v>
      </c>
      <c r="J135" s="177">
        <v>117.81</v>
      </c>
      <c r="K135" s="178">
        <f t="shared" si="30"/>
        <v>4005.54</v>
      </c>
      <c r="L135" s="178">
        <v>21</v>
      </c>
      <c r="M135" s="178">
        <f t="shared" si="31"/>
        <v>0</v>
      </c>
      <c r="N135" s="176">
        <v>1.7000000000000001E-4</v>
      </c>
      <c r="O135" s="176">
        <f t="shared" si="32"/>
        <v>0.01</v>
      </c>
      <c r="P135" s="176">
        <v>0</v>
      </c>
      <c r="Q135" s="176">
        <f t="shared" si="33"/>
        <v>0</v>
      </c>
      <c r="R135" s="178"/>
      <c r="S135" s="178" t="s">
        <v>497</v>
      </c>
      <c r="T135" s="179" t="s">
        <v>246</v>
      </c>
      <c r="U135" s="157">
        <v>0</v>
      </c>
      <c r="V135" s="157">
        <f t="shared" si="34"/>
        <v>0</v>
      </c>
      <c r="W135" s="157"/>
      <c r="X135" s="157" t="s">
        <v>247</v>
      </c>
      <c r="Y135" s="157" t="s">
        <v>248</v>
      </c>
      <c r="Z135" s="147"/>
      <c r="AA135" s="147"/>
      <c r="AB135" s="147"/>
      <c r="AC135" s="147"/>
      <c r="AD135" s="147"/>
      <c r="AE135" s="147"/>
      <c r="AF135" s="147"/>
      <c r="AG135" s="147" t="s">
        <v>445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0.75" outlineLevel="1" x14ac:dyDescent="0.25">
      <c r="A136" s="173">
        <v>93</v>
      </c>
      <c r="B136" s="174" t="s">
        <v>732</v>
      </c>
      <c r="C136" s="182" t="s">
        <v>733</v>
      </c>
      <c r="D136" s="175" t="s">
        <v>502</v>
      </c>
      <c r="E136" s="176">
        <v>6</v>
      </c>
      <c r="F136" s="177"/>
      <c r="G136" s="178">
        <f t="shared" si="28"/>
        <v>0</v>
      </c>
      <c r="H136" s="177">
        <v>1964.07</v>
      </c>
      <c r="I136" s="178">
        <f t="shared" si="29"/>
        <v>11784.42</v>
      </c>
      <c r="J136" s="177">
        <v>230.93</v>
      </c>
      <c r="K136" s="178">
        <f t="shared" si="30"/>
        <v>1385.58</v>
      </c>
      <c r="L136" s="178">
        <v>21</v>
      </c>
      <c r="M136" s="178">
        <f t="shared" si="31"/>
        <v>0</v>
      </c>
      <c r="N136" s="176">
        <v>8.4999999999999995E-4</v>
      </c>
      <c r="O136" s="176">
        <f t="shared" si="32"/>
        <v>0.01</v>
      </c>
      <c r="P136" s="176">
        <v>0</v>
      </c>
      <c r="Q136" s="176">
        <f t="shared" si="33"/>
        <v>0</v>
      </c>
      <c r="R136" s="178"/>
      <c r="S136" s="178" t="s">
        <v>497</v>
      </c>
      <c r="T136" s="179" t="s">
        <v>246</v>
      </c>
      <c r="U136" s="157">
        <v>0</v>
      </c>
      <c r="V136" s="157">
        <f t="shared" si="34"/>
        <v>0</v>
      </c>
      <c r="W136" s="157"/>
      <c r="X136" s="157" t="s">
        <v>247</v>
      </c>
      <c r="Y136" s="157" t="s">
        <v>248</v>
      </c>
      <c r="Z136" s="147"/>
      <c r="AA136" s="147"/>
      <c r="AB136" s="147"/>
      <c r="AC136" s="147"/>
      <c r="AD136" s="147"/>
      <c r="AE136" s="147"/>
      <c r="AF136" s="147"/>
      <c r="AG136" s="147" t="s">
        <v>445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0.75" outlineLevel="1" x14ac:dyDescent="0.25">
      <c r="A137" s="173">
        <v>94</v>
      </c>
      <c r="B137" s="174" t="s">
        <v>734</v>
      </c>
      <c r="C137" s="182" t="s">
        <v>735</v>
      </c>
      <c r="D137" s="175" t="s">
        <v>502</v>
      </c>
      <c r="E137" s="176">
        <v>1</v>
      </c>
      <c r="F137" s="177"/>
      <c r="G137" s="178">
        <f t="shared" si="28"/>
        <v>0</v>
      </c>
      <c r="H137" s="177">
        <v>68.86</v>
      </c>
      <c r="I137" s="178">
        <f t="shared" si="29"/>
        <v>68.86</v>
      </c>
      <c r="J137" s="177">
        <v>247.14</v>
      </c>
      <c r="K137" s="178">
        <f t="shared" si="30"/>
        <v>247.14</v>
      </c>
      <c r="L137" s="178">
        <v>21</v>
      </c>
      <c r="M137" s="178">
        <f t="shared" si="31"/>
        <v>0</v>
      </c>
      <c r="N137" s="176">
        <v>1.2E-4</v>
      </c>
      <c r="O137" s="176">
        <f t="shared" si="32"/>
        <v>0</v>
      </c>
      <c r="P137" s="176">
        <v>0</v>
      </c>
      <c r="Q137" s="176">
        <f t="shared" si="33"/>
        <v>0</v>
      </c>
      <c r="R137" s="178"/>
      <c r="S137" s="178" t="s">
        <v>497</v>
      </c>
      <c r="T137" s="179" t="s">
        <v>246</v>
      </c>
      <c r="U137" s="157">
        <v>0</v>
      </c>
      <c r="V137" s="157">
        <f t="shared" si="34"/>
        <v>0</v>
      </c>
      <c r="W137" s="157"/>
      <c r="X137" s="157" t="s">
        <v>247</v>
      </c>
      <c r="Y137" s="157" t="s">
        <v>248</v>
      </c>
      <c r="Z137" s="147"/>
      <c r="AA137" s="147"/>
      <c r="AB137" s="147"/>
      <c r="AC137" s="147"/>
      <c r="AD137" s="147"/>
      <c r="AE137" s="147"/>
      <c r="AF137" s="147"/>
      <c r="AG137" s="147" t="s">
        <v>445</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0.75" outlineLevel="1" x14ac:dyDescent="0.25">
      <c r="A138" s="173">
        <v>95</v>
      </c>
      <c r="B138" s="174" t="s">
        <v>736</v>
      </c>
      <c r="C138" s="182" t="s">
        <v>737</v>
      </c>
      <c r="D138" s="175" t="s">
        <v>502</v>
      </c>
      <c r="E138" s="176">
        <v>6</v>
      </c>
      <c r="F138" s="177"/>
      <c r="G138" s="178">
        <f t="shared" si="28"/>
        <v>0</v>
      </c>
      <c r="H138" s="177">
        <v>263.33999999999997</v>
      </c>
      <c r="I138" s="178">
        <f t="shared" si="29"/>
        <v>1580.04</v>
      </c>
      <c r="J138" s="177">
        <v>127.66</v>
      </c>
      <c r="K138" s="178">
        <f t="shared" si="30"/>
        <v>765.96</v>
      </c>
      <c r="L138" s="178">
        <v>21</v>
      </c>
      <c r="M138" s="178">
        <f t="shared" si="31"/>
        <v>0</v>
      </c>
      <c r="N138" s="176">
        <v>2.0000000000000001E-4</v>
      </c>
      <c r="O138" s="176">
        <f t="shared" si="32"/>
        <v>0</v>
      </c>
      <c r="P138" s="176">
        <v>0</v>
      </c>
      <c r="Q138" s="176">
        <f t="shared" si="33"/>
        <v>0</v>
      </c>
      <c r="R138" s="178"/>
      <c r="S138" s="178" t="s">
        <v>497</v>
      </c>
      <c r="T138" s="179" t="s">
        <v>246</v>
      </c>
      <c r="U138" s="157">
        <v>0</v>
      </c>
      <c r="V138" s="157">
        <f t="shared" si="34"/>
        <v>0</v>
      </c>
      <c r="W138" s="157"/>
      <c r="X138" s="157" t="s">
        <v>247</v>
      </c>
      <c r="Y138" s="157" t="s">
        <v>248</v>
      </c>
      <c r="Z138" s="147"/>
      <c r="AA138" s="147"/>
      <c r="AB138" s="147"/>
      <c r="AC138" s="147"/>
      <c r="AD138" s="147"/>
      <c r="AE138" s="147"/>
      <c r="AF138" s="147"/>
      <c r="AG138" s="147" t="s">
        <v>445</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31.1" outlineLevel="1" x14ac:dyDescent="0.25">
      <c r="A139" s="166">
        <v>96</v>
      </c>
      <c r="B139" s="167" t="s">
        <v>738</v>
      </c>
      <c r="C139" s="183" t="s">
        <v>739</v>
      </c>
      <c r="D139" s="168" t="s">
        <v>502</v>
      </c>
      <c r="E139" s="169">
        <v>1</v>
      </c>
      <c r="F139" s="170"/>
      <c r="G139" s="171">
        <f t="shared" si="28"/>
        <v>0</v>
      </c>
      <c r="H139" s="170">
        <v>651.34</v>
      </c>
      <c r="I139" s="171">
        <f t="shared" si="29"/>
        <v>651.34</v>
      </c>
      <c r="J139" s="170">
        <v>127.66</v>
      </c>
      <c r="K139" s="171">
        <f t="shared" si="30"/>
        <v>127.66</v>
      </c>
      <c r="L139" s="171">
        <v>21</v>
      </c>
      <c r="M139" s="171">
        <f t="shared" si="31"/>
        <v>0</v>
      </c>
      <c r="N139" s="169">
        <v>3.1E-4</v>
      </c>
      <c r="O139" s="169">
        <f t="shared" si="32"/>
        <v>0</v>
      </c>
      <c r="P139" s="169">
        <v>0</v>
      </c>
      <c r="Q139" s="169">
        <f t="shared" si="33"/>
        <v>0</v>
      </c>
      <c r="R139" s="171"/>
      <c r="S139" s="171" t="s">
        <v>497</v>
      </c>
      <c r="T139" s="172" t="s">
        <v>246</v>
      </c>
      <c r="U139" s="157">
        <v>0</v>
      </c>
      <c r="V139" s="157">
        <f t="shared" si="34"/>
        <v>0</v>
      </c>
      <c r="W139" s="157"/>
      <c r="X139" s="157" t="s">
        <v>247</v>
      </c>
      <c r="Y139" s="157" t="s">
        <v>248</v>
      </c>
      <c r="Z139" s="147"/>
      <c r="AA139" s="147"/>
      <c r="AB139" s="147"/>
      <c r="AC139" s="147"/>
      <c r="AD139" s="147"/>
      <c r="AE139" s="147"/>
      <c r="AF139" s="147"/>
      <c r="AG139" s="147" t="s">
        <v>445</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2" x14ac:dyDescent="0.25">
      <c r="A140" s="154"/>
      <c r="B140" s="155"/>
      <c r="C140" s="342" t="s">
        <v>740</v>
      </c>
      <c r="D140" s="343"/>
      <c r="E140" s="343"/>
      <c r="F140" s="343"/>
      <c r="G140" s="343"/>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309</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73">
        <v>97</v>
      </c>
      <c r="B141" s="174" t="s">
        <v>741</v>
      </c>
      <c r="C141" s="182" t="s">
        <v>742</v>
      </c>
      <c r="D141" s="175" t="s">
        <v>502</v>
      </c>
      <c r="E141" s="176">
        <v>8</v>
      </c>
      <c r="F141" s="177"/>
      <c r="G141" s="178">
        <f t="shared" ref="G141:G155" si="35">ROUND(E141*F141,2)</f>
        <v>0</v>
      </c>
      <c r="H141" s="177">
        <v>0</v>
      </c>
      <c r="I141" s="178">
        <f t="shared" ref="I141:I155" si="36">ROUND(E141*H141,2)</f>
        <v>0</v>
      </c>
      <c r="J141" s="177">
        <v>231</v>
      </c>
      <c r="K141" s="178">
        <f t="shared" ref="K141:K155" si="37">ROUND(E141*J141,2)</f>
        <v>1848</v>
      </c>
      <c r="L141" s="178">
        <v>21</v>
      </c>
      <c r="M141" s="178">
        <f t="shared" ref="M141:M155" si="38">G141*(1+L141/100)</f>
        <v>0</v>
      </c>
      <c r="N141" s="176">
        <v>1E-3</v>
      </c>
      <c r="O141" s="176">
        <f t="shared" ref="O141:O155" si="39">ROUND(E141*N141,2)</f>
        <v>0.01</v>
      </c>
      <c r="P141" s="176">
        <v>0</v>
      </c>
      <c r="Q141" s="176">
        <f t="shared" ref="Q141:Q155" si="40">ROUND(E141*P141,2)</f>
        <v>0</v>
      </c>
      <c r="R141" s="178"/>
      <c r="S141" s="178" t="s">
        <v>245</v>
      </c>
      <c r="T141" s="179" t="s">
        <v>246</v>
      </c>
      <c r="U141" s="157">
        <v>0</v>
      </c>
      <c r="V141" s="157">
        <f t="shared" ref="V141:V155" si="41">ROUND(E141*U141,2)</f>
        <v>0</v>
      </c>
      <c r="W141" s="157"/>
      <c r="X141" s="157" t="s">
        <v>247</v>
      </c>
      <c r="Y141" s="157" t="s">
        <v>248</v>
      </c>
      <c r="Z141" s="147"/>
      <c r="AA141" s="147"/>
      <c r="AB141" s="147"/>
      <c r="AC141" s="147"/>
      <c r="AD141" s="147"/>
      <c r="AE141" s="147"/>
      <c r="AF141" s="147"/>
      <c r="AG141" s="147" t="s">
        <v>445</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73">
        <v>98</v>
      </c>
      <c r="B142" s="174" t="s">
        <v>743</v>
      </c>
      <c r="C142" s="182" t="s">
        <v>744</v>
      </c>
      <c r="D142" s="175" t="s">
        <v>502</v>
      </c>
      <c r="E142" s="176">
        <v>6</v>
      </c>
      <c r="F142" s="177"/>
      <c r="G142" s="178">
        <f t="shared" si="35"/>
        <v>0</v>
      </c>
      <c r="H142" s="177">
        <v>328</v>
      </c>
      <c r="I142" s="178">
        <f t="shared" si="36"/>
        <v>1968</v>
      </c>
      <c r="J142" s="177">
        <v>120</v>
      </c>
      <c r="K142" s="178">
        <f t="shared" si="37"/>
        <v>720</v>
      </c>
      <c r="L142" s="178">
        <v>21</v>
      </c>
      <c r="M142" s="178">
        <f t="shared" si="38"/>
        <v>0</v>
      </c>
      <c r="N142" s="176">
        <v>5.0000000000000001E-4</v>
      </c>
      <c r="O142" s="176">
        <f t="shared" si="39"/>
        <v>0</v>
      </c>
      <c r="P142" s="176">
        <v>0</v>
      </c>
      <c r="Q142" s="176">
        <f t="shared" si="40"/>
        <v>0</v>
      </c>
      <c r="R142" s="178"/>
      <c r="S142" s="178" t="s">
        <v>245</v>
      </c>
      <c r="T142" s="179" t="s">
        <v>246</v>
      </c>
      <c r="U142" s="157">
        <v>0</v>
      </c>
      <c r="V142" s="157">
        <f t="shared" si="41"/>
        <v>0</v>
      </c>
      <c r="W142" s="157"/>
      <c r="X142" s="157" t="s">
        <v>247</v>
      </c>
      <c r="Y142" s="157" t="s">
        <v>248</v>
      </c>
      <c r="Z142" s="147"/>
      <c r="AA142" s="147"/>
      <c r="AB142" s="147"/>
      <c r="AC142" s="147"/>
      <c r="AD142" s="147"/>
      <c r="AE142" s="147"/>
      <c r="AF142" s="147"/>
      <c r="AG142" s="147" t="s">
        <v>445</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3">
        <v>99</v>
      </c>
      <c r="B143" s="174" t="s">
        <v>745</v>
      </c>
      <c r="C143" s="182" t="s">
        <v>746</v>
      </c>
      <c r="D143" s="175" t="s">
        <v>502</v>
      </c>
      <c r="E143" s="176">
        <v>6</v>
      </c>
      <c r="F143" s="177"/>
      <c r="G143" s="178">
        <f t="shared" si="35"/>
        <v>0</v>
      </c>
      <c r="H143" s="177">
        <v>1728</v>
      </c>
      <c r="I143" s="178">
        <f t="shared" si="36"/>
        <v>10368</v>
      </c>
      <c r="J143" s="177">
        <v>350</v>
      </c>
      <c r="K143" s="178">
        <f t="shared" si="37"/>
        <v>2100</v>
      </c>
      <c r="L143" s="178">
        <v>21</v>
      </c>
      <c r="M143" s="178">
        <f t="shared" si="38"/>
        <v>0</v>
      </c>
      <c r="N143" s="176">
        <v>5.0000000000000001E-4</v>
      </c>
      <c r="O143" s="176">
        <f t="shared" si="39"/>
        <v>0</v>
      </c>
      <c r="P143" s="176">
        <v>0</v>
      </c>
      <c r="Q143" s="176">
        <f t="shared" si="40"/>
        <v>0</v>
      </c>
      <c r="R143" s="178"/>
      <c r="S143" s="178" t="s">
        <v>245</v>
      </c>
      <c r="T143" s="179" t="s">
        <v>246</v>
      </c>
      <c r="U143" s="157">
        <v>0</v>
      </c>
      <c r="V143" s="157">
        <f t="shared" si="41"/>
        <v>0</v>
      </c>
      <c r="W143" s="157"/>
      <c r="X143" s="157" t="s">
        <v>247</v>
      </c>
      <c r="Y143" s="157" t="s">
        <v>248</v>
      </c>
      <c r="Z143" s="147"/>
      <c r="AA143" s="147"/>
      <c r="AB143" s="147"/>
      <c r="AC143" s="147"/>
      <c r="AD143" s="147"/>
      <c r="AE143" s="147"/>
      <c r="AF143" s="147"/>
      <c r="AG143" s="147" t="s">
        <v>445</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3">
        <v>100</v>
      </c>
      <c r="B144" s="264" t="s">
        <v>747</v>
      </c>
      <c r="C144" s="265" t="s">
        <v>1997</v>
      </c>
      <c r="D144" s="266" t="s">
        <v>502</v>
      </c>
      <c r="E144" s="267">
        <v>4</v>
      </c>
      <c r="F144" s="177"/>
      <c r="G144" s="178">
        <f t="shared" si="35"/>
        <v>0</v>
      </c>
      <c r="H144" s="177">
        <v>8300</v>
      </c>
      <c r="I144" s="178">
        <f t="shared" si="36"/>
        <v>33200</v>
      </c>
      <c r="J144" s="177">
        <v>0</v>
      </c>
      <c r="K144" s="178">
        <f t="shared" si="37"/>
        <v>0</v>
      </c>
      <c r="L144" s="178">
        <v>21</v>
      </c>
      <c r="M144" s="178">
        <f t="shared" si="38"/>
        <v>0</v>
      </c>
      <c r="N144" s="176">
        <v>1.35E-2</v>
      </c>
      <c r="O144" s="176">
        <f t="shared" si="39"/>
        <v>0.05</v>
      </c>
      <c r="P144" s="176">
        <v>0</v>
      </c>
      <c r="Q144" s="176">
        <f t="shared" si="40"/>
        <v>0</v>
      </c>
      <c r="R144" s="178"/>
      <c r="S144" s="178" t="s">
        <v>245</v>
      </c>
      <c r="T144" s="179" t="s">
        <v>246</v>
      </c>
      <c r="U144" s="157">
        <v>0</v>
      </c>
      <c r="V144" s="157">
        <f t="shared" si="41"/>
        <v>0</v>
      </c>
      <c r="W144" s="157"/>
      <c r="X144" s="157" t="s">
        <v>264</v>
      </c>
      <c r="Y144" s="157" t="s">
        <v>248</v>
      </c>
      <c r="Z144" s="147"/>
      <c r="AA144" s="147"/>
      <c r="AB144" s="147"/>
      <c r="AC144" s="147"/>
      <c r="AD144" s="147"/>
      <c r="AE144" s="147"/>
      <c r="AF144" s="147"/>
      <c r="AG144" s="147" t="s">
        <v>265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3">
        <v>101</v>
      </c>
      <c r="B145" s="174" t="s">
        <v>748</v>
      </c>
      <c r="C145" s="182" t="s">
        <v>1968</v>
      </c>
      <c r="D145" s="175" t="s">
        <v>502</v>
      </c>
      <c r="E145" s="176">
        <v>1</v>
      </c>
      <c r="F145" s="177"/>
      <c r="G145" s="178">
        <f t="shared" si="35"/>
        <v>0</v>
      </c>
      <c r="H145" s="177">
        <v>960</v>
      </c>
      <c r="I145" s="178">
        <f t="shared" si="36"/>
        <v>960</v>
      </c>
      <c r="J145" s="177">
        <v>0</v>
      </c>
      <c r="K145" s="178">
        <f t="shared" si="37"/>
        <v>0</v>
      </c>
      <c r="L145" s="178">
        <v>21</v>
      </c>
      <c r="M145" s="178">
        <f t="shared" si="38"/>
        <v>0</v>
      </c>
      <c r="N145" s="176">
        <v>2E-3</v>
      </c>
      <c r="O145" s="176">
        <f t="shared" si="39"/>
        <v>0</v>
      </c>
      <c r="P145" s="176">
        <v>0</v>
      </c>
      <c r="Q145" s="176">
        <f t="shared" si="40"/>
        <v>0</v>
      </c>
      <c r="R145" s="178"/>
      <c r="S145" s="178" t="s">
        <v>245</v>
      </c>
      <c r="T145" s="179" t="s">
        <v>246</v>
      </c>
      <c r="U145" s="157">
        <v>0</v>
      </c>
      <c r="V145" s="157">
        <f t="shared" si="41"/>
        <v>0</v>
      </c>
      <c r="W145" s="157"/>
      <c r="X145" s="157" t="s">
        <v>247</v>
      </c>
      <c r="Y145" s="157" t="s">
        <v>248</v>
      </c>
      <c r="Z145" s="147"/>
      <c r="AA145" s="147"/>
      <c r="AB145" s="147"/>
      <c r="AC145" s="147"/>
      <c r="AD145" s="147"/>
      <c r="AE145" s="147"/>
      <c r="AF145" s="147"/>
      <c r="AG145" s="147" t="s">
        <v>445</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3">
        <v>102</v>
      </c>
      <c r="B146" s="264" t="s">
        <v>749</v>
      </c>
      <c r="C146" s="265" t="s">
        <v>1998</v>
      </c>
      <c r="D146" s="266" t="s">
        <v>502</v>
      </c>
      <c r="E146" s="267">
        <v>6</v>
      </c>
      <c r="F146" s="177"/>
      <c r="G146" s="178">
        <f t="shared" si="35"/>
        <v>0</v>
      </c>
      <c r="H146" s="177">
        <v>5446</v>
      </c>
      <c r="I146" s="178">
        <f t="shared" si="36"/>
        <v>32676</v>
      </c>
      <c r="J146" s="177">
        <v>0</v>
      </c>
      <c r="K146" s="178">
        <f t="shared" si="37"/>
        <v>0</v>
      </c>
      <c r="L146" s="178">
        <v>21</v>
      </c>
      <c r="M146" s="178">
        <f t="shared" si="38"/>
        <v>0</v>
      </c>
      <c r="N146" s="176">
        <v>1.7999999999999999E-2</v>
      </c>
      <c r="O146" s="176">
        <f t="shared" si="39"/>
        <v>0.11</v>
      </c>
      <c r="P146" s="176">
        <v>0</v>
      </c>
      <c r="Q146" s="176">
        <f t="shared" si="40"/>
        <v>0</v>
      </c>
      <c r="R146" s="178"/>
      <c r="S146" s="178" t="s">
        <v>245</v>
      </c>
      <c r="T146" s="179" t="s">
        <v>246</v>
      </c>
      <c r="U146" s="157">
        <v>0</v>
      </c>
      <c r="V146" s="157">
        <f t="shared" si="41"/>
        <v>0</v>
      </c>
      <c r="W146" s="157"/>
      <c r="X146" s="157" t="s">
        <v>264</v>
      </c>
      <c r="Y146" s="157" t="s">
        <v>248</v>
      </c>
      <c r="Z146" s="147"/>
      <c r="AA146" s="147"/>
      <c r="AB146" s="147"/>
      <c r="AC146" s="147"/>
      <c r="AD146" s="147"/>
      <c r="AE146" s="147"/>
      <c r="AF146" s="147"/>
      <c r="AG146" s="147" t="s">
        <v>265</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3">
        <v>103</v>
      </c>
      <c r="B147" s="264" t="s">
        <v>750</v>
      </c>
      <c r="C147" s="265" t="s">
        <v>1999</v>
      </c>
      <c r="D147" s="266" t="s">
        <v>502</v>
      </c>
      <c r="E147" s="267">
        <v>6</v>
      </c>
      <c r="F147" s="177"/>
      <c r="G147" s="178">
        <f t="shared" si="35"/>
        <v>0</v>
      </c>
      <c r="H147" s="177">
        <v>985</v>
      </c>
      <c r="I147" s="178">
        <f t="shared" si="36"/>
        <v>5910</v>
      </c>
      <c r="J147" s="177">
        <v>0</v>
      </c>
      <c r="K147" s="178">
        <f t="shared" si="37"/>
        <v>0</v>
      </c>
      <c r="L147" s="178">
        <v>21</v>
      </c>
      <c r="M147" s="178">
        <f t="shared" si="38"/>
        <v>0</v>
      </c>
      <c r="N147" s="176">
        <v>5.0000000000000001E-3</v>
      </c>
      <c r="O147" s="176">
        <f t="shared" si="39"/>
        <v>0.03</v>
      </c>
      <c r="P147" s="176">
        <v>0</v>
      </c>
      <c r="Q147" s="176">
        <f t="shared" si="40"/>
        <v>0</v>
      </c>
      <c r="R147" s="178"/>
      <c r="S147" s="178" t="s">
        <v>245</v>
      </c>
      <c r="T147" s="179" t="s">
        <v>246</v>
      </c>
      <c r="U147" s="157">
        <v>0</v>
      </c>
      <c r="V147" s="157">
        <f t="shared" si="41"/>
        <v>0</v>
      </c>
      <c r="W147" s="157"/>
      <c r="X147" s="157" t="s">
        <v>264</v>
      </c>
      <c r="Y147" s="157" t="s">
        <v>248</v>
      </c>
      <c r="Z147" s="147"/>
      <c r="AA147" s="147"/>
      <c r="AB147" s="147"/>
      <c r="AC147" s="147"/>
      <c r="AD147" s="147"/>
      <c r="AE147" s="147"/>
      <c r="AF147" s="147"/>
      <c r="AG147" s="147" t="s">
        <v>265</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3">
        <v>104</v>
      </c>
      <c r="B148" s="174" t="s">
        <v>751</v>
      </c>
      <c r="C148" s="182" t="s">
        <v>2001</v>
      </c>
      <c r="D148" s="175" t="s">
        <v>502</v>
      </c>
      <c r="E148" s="176">
        <v>1</v>
      </c>
      <c r="F148" s="177"/>
      <c r="G148" s="178">
        <f t="shared" si="35"/>
        <v>0</v>
      </c>
      <c r="H148" s="177">
        <v>1479</v>
      </c>
      <c r="I148" s="178">
        <f t="shared" si="36"/>
        <v>1479</v>
      </c>
      <c r="J148" s="177">
        <v>0</v>
      </c>
      <c r="K148" s="178">
        <f t="shared" si="37"/>
        <v>0</v>
      </c>
      <c r="L148" s="178">
        <v>21</v>
      </c>
      <c r="M148" s="178">
        <f t="shared" si="38"/>
        <v>0</v>
      </c>
      <c r="N148" s="176">
        <v>5.0000000000000001E-3</v>
      </c>
      <c r="O148" s="176">
        <f t="shared" si="39"/>
        <v>0.01</v>
      </c>
      <c r="P148" s="176">
        <v>0</v>
      </c>
      <c r="Q148" s="176">
        <f t="shared" si="40"/>
        <v>0</v>
      </c>
      <c r="R148" s="178"/>
      <c r="S148" s="178" t="s">
        <v>245</v>
      </c>
      <c r="T148" s="179" t="s">
        <v>246</v>
      </c>
      <c r="U148" s="157">
        <v>0</v>
      </c>
      <c r="V148" s="157">
        <f t="shared" si="41"/>
        <v>0</v>
      </c>
      <c r="W148" s="157"/>
      <c r="X148" s="157" t="s">
        <v>264</v>
      </c>
      <c r="Y148" s="157" t="s">
        <v>248</v>
      </c>
      <c r="Z148" s="147"/>
      <c r="AA148" s="147"/>
      <c r="AB148" s="147"/>
      <c r="AC148" s="147"/>
      <c r="AD148" s="147"/>
      <c r="AE148" s="147"/>
      <c r="AF148" s="147"/>
      <c r="AG148" s="147" t="s">
        <v>265</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3">
        <v>105</v>
      </c>
      <c r="B149" s="174" t="s">
        <v>752</v>
      </c>
      <c r="C149" s="182" t="s">
        <v>2000</v>
      </c>
      <c r="D149" s="175" t="s">
        <v>502</v>
      </c>
      <c r="E149" s="176">
        <v>3</v>
      </c>
      <c r="F149" s="177"/>
      <c r="G149" s="178">
        <f t="shared" si="35"/>
        <v>0</v>
      </c>
      <c r="H149" s="177">
        <v>4455</v>
      </c>
      <c r="I149" s="178">
        <f t="shared" si="36"/>
        <v>13365</v>
      </c>
      <c r="J149" s="177">
        <v>0</v>
      </c>
      <c r="K149" s="178">
        <f t="shared" si="37"/>
        <v>0</v>
      </c>
      <c r="L149" s="178">
        <v>21</v>
      </c>
      <c r="M149" s="178">
        <f t="shared" si="38"/>
        <v>0</v>
      </c>
      <c r="N149" s="176">
        <v>5.0000000000000001E-3</v>
      </c>
      <c r="O149" s="176">
        <f t="shared" si="39"/>
        <v>0.02</v>
      </c>
      <c r="P149" s="176">
        <v>0</v>
      </c>
      <c r="Q149" s="176">
        <f t="shared" si="40"/>
        <v>0</v>
      </c>
      <c r="R149" s="178"/>
      <c r="S149" s="178" t="s">
        <v>245</v>
      </c>
      <c r="T149" s="179" t="s">
        <v>246</v>
      </c>
      <c r="U149" s="157">
        <v>0</v>
      </c>
      <c r="V149" s="157">
        <f t="shared" si="41"/>
        <v>0</v>
      </c>
      <c r="W149" s="157"/>
      <c r="X149" s="157" t="s">
        <v>264</v>
      </c>
      <c r="Y149" s="157" t="s">
        <v>248</v>
      </c>
      <c r="Z149" s="147"/>
      <c r="AA149" s="147"/>
      <c r="AB149" s="147"/>
      <c r="AC149" s="147"/>
      <c r="AD149" s="147"/>
      <c r="AE149" s="147"/>
      <c r="AF149" s="147"/>
      <c r="AG149" s="147" t="s">
        <v>265</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3">
        <v>106</v>
      </c>
      <c r="B150" s="174" t="s">
        <v>753</v>
      </c>
      <c r="C150" s="182" t="s">
        <v>2002</v>
      </c>
      <c r="D150" s="175" t="s">
        <v>502</v>
      </c>
      <c r="E150" s="176">
        <v>2</v>
      </c>
      <c r="F150" s="177"/>
      <c r="G150" s="178">
        <f t="shared" si="35"/>
        <v>0</v>
      </c>
      <c r="H150" s="177">
        <v>10240</v>
      </c>
      <c r="I150" s="178">
        <f t="shared" si="36"/>
        <v>20480</v>
      </c>
      <c r="J150" s="177">
        <v>0</v>
      </c>
      <c r="K150" s="178">
        <f t="shared" si="37"/>
        <v>0</v>
      </c>
      <c r="L150" s="178">
        <v>21</v>
      </c>
      <c r="M150" s="178">
        <f t="shared" si="38"/>
        <v>0</v>
      </c>
      <c r="N150" s="176">
        <v>0.02</v>
      </c>
      <c r="O150" s="176">
        <f t="shared" si="39"/>
        <v>0.04</v>
      </c>
      <c r="P150" s="176">
        <v>0</v>
      </c>
      <c r="Q150" s="176">
        <f t="shared" si="40"/>
        <v>0</v>
      </c>
      <c r="R150" s="178"/>
      <c r="S150" s="178" t="s">
        <v>245</v>
      </c>
      <c r="T150" s="179" t="s">
        <v>246</v>
      </c>
      <c r="U150" s="157">
        <v>0</v>
      </c>
      <c r="V150" s="157">
        <f t="shared" si="41"/>
        <v>0</v>
      </c>
      <c r="W150" s="157"/>
      <c r="X150" s="157" t="s">
        <v>264</v>
      </c>
      <c r="Y150" s="157" t="s">
        <v>248</v>
      </c>
      <c r="Z150" s="147"/>
      <c r="AA150" s="147"/>
      <c r="AB150" s="147"/>
      <c r="AC150" s="147"/>
      <c r="AD150" s="147"/>
      <c r="AE150" s="147"/>
      <c r="AF150" s="147"/>
      <c r="AG150" s="147" t="s">
        <v>265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3">
        <v>107</v>
      </c>
      <c r="B151" s="174" t="s">
        <v>754</v>
      </c>
      <c r="C151" s="182" t="s">
        <v>2003</v>
      </c>
      <c r="D151" s="175" t="s">
        <v>502</v>
      </c>
      <c r="E151" s="176">
        <v>8</v>
      </c>
      <c r="F151" s="177"/>
      <c r="G151" s="178">
        <f t="shared" si="35"/>
        <v>0</v>
      </c>
      <c r="H151" s="177">
        <v>1810</v>
      </c>
      <c r="I151" s="178">
        <f t="shared" si="36"/>
        <v>14480</v>
      </c>
      <c r="J151" s="177">
        <v>0</v>
      </c>
      <c r="K151" s="178">
        <f t="shared" si="37"/>
        <v>0</v>
      </c>
      <c r="L151" s="178">
        <v>21</v>
      </c>
      <c r="M151" s="178">
        <f t="shared" si="38"/>
        <v>0</v>
      </c>
      <c r="N151" s="176">
        <v>5.0000000000000001E-4</v>
      </c>
      <c r="O151" s="176">
        <f t="shared" si="39"/>
        <v>0</v>
      </c>
      <c r="P151" s="176">
        <v>0</v>
      </c>
      <c r="Q151" s="176">
        <f t="shared" si="40"/>
        <v>0</v>
      </c>
      <c r="R151" s="178"/>
      <c r="S151" s="178" t="s">
        <v>245</v>
      </c>
      <c r="T151" s="179" t="s">
        <v>246</v>
      </c>
      <c r="U151" s="157">
        <v>0</v>
      </c>
      <c r="V151" s="157">
        <f t="shared" si="41"/>
        <v>0</v>
      </c>
      <c r="W151" s="157"/>
      <c r="X151" s="157" t="s">
        <v>264</v>
      </c>
      <c r="Y151" s="157" t="s">
        <v>248</v>
      </c>
      <c r="Z151" s="147"/>
      <c r="AA151" s="147"/>
      <c r="AB151" s="147"/>
      <c r="AC151" s="147"/>
      <c r="AD151" s="147"/>
      <c r="AE151" s="147"/>
      <c r="AF151" s="147"/>
      <c r="AG151" s="147" t="s">
        <v>265</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3">
        <v>108</v>
      </c>
      <c r="B152" s="174" t="s">
        <v>755</v>
      </c>
      <c r="C152" s="182" t="s">
        <v>2004</v>
      </c>
      <c r="D152" s="175" t="s">
        <v>502</v>
      </c>
      <c r="E152" s="176">
        <v>1</v>
      </c>
      <c r="F152" s="177"/>
      <c r="G152" s="178">
        <f t="shared" si="35"/>
        <v>0</v>
      </c>
      <c r="H152" s="177">
        <v>3756</v>
      </c>
      <c r="I152" s="178">
        <f t="shared" si="36"/>
        <v>3756</v>
      </c>
      <c r="J152" s="177">
        <v>0</v>
      </c>
      <c r="K152" s="178">
        <f t="shared" si="37"/>
        <v>0</v>
      </c>
      <c r="L152" s="178">
        <v>21</v>
      </c>
      <c r="M152" s="178">
        <f t="shared" si="38"/>
        <v>0</v>
      </c>
      <c r="N152" s="176">
        <v>5.0000000000000001E-3</v>
      </c>
      <c r="O152" s="176">
        <f t="shared" si="39"/>
        <v>0.01</v>
      </c>
      <c r="P152" s="176">
        <v>0</v>
      </c>
      <c r="Q152" s="176">
        <f t="shared" si="40"/>
        <v>0</v>
      </c>
      <c r="R152" s="178"/>
      <c r="S152" s="178" t="s">
        <v>245</v>
      </c>
      <c r="T152" s="179" t="s">
        <v>246</v>
      </c>
      <c r="U152" s="157">
        <v>0</v>
      </c>
      <c r="V152" s="157">
        <f t="shared" si="41"/>
        <v>0</v>
      </c>
      <c r="W152" s="157"/>
      <c r="X152" s="157" t="s">
        <v>264</v>
      </c>
      <c r="Y152" s="157" t="s">
        <v>248</v>
      </c>
      <c r="Z152" s="147"/>
      <c r="AA152" s="147"/>
      <c r="AB152" s="147"/>
      <c r="AC152" s="147"/>
      <c r="AD152" s="147"/>
      <c r="AE152" s="147"/>
      <c r="AF152" s="147"/>
      <c r="AG152" s="147" t="s">
        <v>265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73">
        <v>109</v>
      </c>
      <c r="B153" s="174" t="s">
        <v>756</v>
      </c>
      <c r="C153" s="182" t="s">
        <v>2005</v>
      </c>
      <c r="D153" s="175" t="s">
        <v>502</v>
      </c>
      <c r="E153" s="176">
        <v>3</v>
      </c>
      <c r="F153" s="177"/>
      <c r="G153" s="178">
        <f t="shared" si="35"/>
        <v>0</v>
      </c>
      <c r="H153" s="177">
        <v>5743</v>
      </c>
      <c r="I153" s="178">
        <f t="shared" si="36"/>
        <v>17229</v>
      </c>
      <c r="J153" s="177">
        <v>0</v>
      </c>
      <c r="K153" s="178">
        <f t="shared" si="37"/>
        <v>0</v>
      </c>
      <c r="L153" s="178">
        <v>21</v>
      </c>
      <c r="M153" s="178">
        <f t="shared" si="38"/>
        <v>0</v>
      </c>
      <c r="N153" s="176">
        <v>8.9999999999999993E-3</v>
      </c>
      <c r="O153" s="176">
        <f t="shared" si="39"/>
        <v>0.03</v>
      </c>
      <c r="P153" s="176">
        <v>0</v>
      </c>
      <c r="Q153" s="176">
        <f t="shared" si="40"/>
        <v>0</v>
      </c>
      <c r="R153" s="178"/>
      <c r="S153" s="178" t="s">
        <v>245</v>
      </c>
      <c r="T153" s="179" t="s">
        <v>246</v>
      </c>
      <c r="U153" s="157">
        <v>0</v>
      </c>
      <c r="V153" s="157">
        <f t="shared" si="41"/>
        <v>0</v>
      </c>
      <c r="W153" s="157"/>
      <c r="X153" s="157" t="s">
        <v>264</v>
      </c>
      <c r="Y153" s="157" t="s">
        <v>248</v>
      </c>
      <c r="Z153" s="147"/>
      <c r="AA153" s="147"/>
      <c r="AB153" s="147"/>
      <c r="AC153" s="147"/>
      <c r="AD153" s="147"/>
      <c r="AE153" s="147"/>
      <c r="AF153" s="147"/>
      <c r="AG153" s="147" t="s">
        <v>265</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73">
        <v>110</v>
      </c>
      <c r="B154" s="174" t="s">
        <v>757</v>
      </c>
      <c r="C154" s="182" t="s">
        <v>2006</v>
      </c>
      <c r="D154" s="175" t="s">
        <v>502</v>
      </c>
      <c r="E154" s="176">
        <v>5</v>
      </c>
      <c r="F154" s="177"/>
      <c r="G154" s="178">
        <f t="shared" si="35"/>
        <v>0</v>
      </c>
      <c r="H154" s="177">
        <v>23569</v>
      </c>
      <c r="I154" s="178">
        <f t="shared" si="36"/>
        <v>117845</v>
      </c>
      <c r="J154" s="177">
        <v>0</v>
      </c>
      <c r="K154" s="178">
        <f t="shared" si="37"/>
        <v>0</v>
      </c>
      <c r="L154" s="178">
        <v>21</v>
      </c>
      <c r="M154" s="178">
        <f t="shared" si="38"/>
        <v>0</v>
      </c>
      <c r="N154" s="176">
        <v>0.01</v>
      </c>
      <c r="O154" s="176">
        <f t="shared" si="39"/>
        <v>0.05</v>
      </c>
      <c r="P154" s="176">
        <v>0</v>
      </c>
      <c r="Q154" s="176">
        <f t="shared" si="40"/>
        <v>0</v>
      </c>
      <c r="R154" s="178"/>
      <c r="S154" s="178" t="s">
        <v>245</v>
      </c>
      <c r="T154" s="179" t="s">
        <v>246</v>
      </c>
      <c r="U154" s="157">
        <v>0</v>
      </c>
      <c r="V154" s="157">
        <f t="shared" si="41"/>
        <v>0</v>
      </c>
      <c r="W154" s="157"/>
      <c r="X154" s="157" t="s">
        <v>264</v>
      </c>
      <c r="Y154" s="157" t="s">
        <v>248</v>
      </c>
      <c r="Z154" s="147"/>
      <c r="AA154" s="147"/>
      <c r="AB154" s="147"/>
      <c r="AC154" s="147"/>
      <c r="AD154" s="147"/>
      <c r="AE154" s="147"/>
      <c r="AF154" s="147"/>
      <c r="AG154" s="147" t="s">
        <v>265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66">
        <v>111</v>
      </c>
      <c r="B155" s="167" t="s">
        <v>758</v>
      </c>
      <c r="C155" s="183" t="s">
        <v>759</v>
      </c>
      <c r="D155" s="168" t="s">
        <v>495</v>
      </c>
      <c r="E155" s="169">
        <v>0.52742</v>
      </c>
      <c r="F155" s="170"/>
      <c r="G155" s="171">
        <f t="shared" si="35"/>
        <v>0</v>
      </c>
      <c r="H155" s="170">
        <v>0</v>
      </c>
      <c r="I155" s="171">
        <f t="shared" si="36"/>
        <v>0</v>
      </c>
      <c r="J155" s="170">
        <v>818</v>
      </c>
      <c r="K155" s="171">
        <f t="shared" si="37"/>
        <v>431.43</v>
      </c>
      <c r="L155" s="171">
        <v>21</v>
      </c>
      <c r="M155" s="171">
        <f t="shared" si="38"/>
        <v>0</v>
      </c>
      <c r="N155" s="169">
        <v>0</v>
      </c>
      <c r="O155" s="169">
        <f t="shared" si="39"/>
        <v>0</v>
      </c>
      <c r="P155" s="169">
        <v>0</v>
      </c>
      <c r="Q155" s="169">
        <f t="shared" si="40"/>
        <v>0</v>
      </c>
      <c r="R155" s="171"/>
      <c r="S155" s="171" t="s">
        <v>497</v>
      </c>
      <c r="T155" s="172" t="s">
        <v>246</v>
      </c>
      <c r="U155" s="157">
        <v>0</v>
      </c>
      <c r="V155" s="157">
        <f t="shared" si="41"/>
        <v>0</v>
      </c>
      <c r="W155" s="157"/>
      <c r="X155" s="157" t="s">
        <v>247</v>
      </c>
      <c r="Y155" s="157" t="s">
        <v>248</v>
      </c>
      <c r="Z155" s="147"/>
      <c r="AA155" s="147"/>
      <c r="AB155" s="147"/>
      <c r="AC155" s="147"/>
      <c r="AD155" s="147"/>
      <c r="AE155" s="147"/>
      <c r="AF155" s="147"/>
      <c r="AG155" s="147" t="s">
        <v>445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5">
      <c r="A156" s="154"/>
      <c r="B156" s="155"/>
      <c r="C156" s="342" t="s">
        <v>712</v>
      </c>
      <c r="D156" s="343"/>
      <c r="E156" s="343"/>
      <c r="F156" s="343"/>
      <c r="G156" s="343"/>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309</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0.75" outlineLevel="1" x14ac:dyDescent="0.25">
      <c r="A157" s="166">
        <v>112</v>
      </c>
      <c r="B157" s="167" t="s">
        <v>760</v>
      </c>
      <c r="C157" s="183" t="s">
        <v>761</v>
      </c>
      <c r="D157" s="168" t="s">
        <v>495</v>
      </c>
      <c r="E157" s="169">
        <v>0.52742</v>
      </c>
      <c r="F157" s="170"/>
      <c r="G157" s="171">
        <f>ROUND(E157*F157,2)</f>
        <v>0</v>
      </c>
      <c r="H157" s="170">
        <v>0</v>
      </c>
      <c r="I157" s="171">
        <f>ROUND(E157*H157,2)</f>
        <v>0</v>
      </c>
      <c r="J157" s="170">
        <v>425.5</v>
      </c>
      <c r="K157" s="171">
        <f>ROUND(E157*J157,2)</f>
        <v>224.42</v>
      </c>
      <c r="L157" s="171">
        <v>21</v>
      </c>
      <c r="M157" s="171">
        <f>G157*(1+L157/100)</f>
        <v>0</v>
      </c>
      <c r="N157" s="169">
        <v>0</v>
      </c>
      <c r="O157" s="169">
        <f>ROUND(E157*N157,2)</f>
        <v>0</v>
      </c>
      <c r="P157" s="169">
        <v>0</v>
      </c>
      <c r="Q157" s="169">
        <f>ROUND(E157*P157,2)</f>
        <v>0</v>
      </c>
      <c r="R157" s="171"/>
      <c r="S157" s="171" t="s">
        <v>497</v>
      </c>
      <c r="T157" s="172" t="s">
        <v>246</v>
      </c>
      <c r="U157" s="157">
        <v>0</v>
      </c>
      <c r="V157" s="157">
        <f>ROUND(E157*U157,2)</f>
        <v>0</v>
      </c>
      <c r="W157" s="157"/>
      <c r="X157" s="157" t="s">
        <v>247</v>
      </c>
      <c r="Y157" s="157" t="s">
        <v>248</v>
      </c>
      <c r="Z157" s="147"/>
      <c r="AA157" s="147"/>
      <c r="AB157" s="147"/>
      <c r="AC157" s="147"/>
      <c r="AD157" s="147"/>
      <c r="AE157" s="147"/>
      <c r="AF157" s="147"/>
      <c r="AG157" s="147" t="s">
        <v>445</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5">
      <c r="A158" s="154"/>
      <c r="B158" s="155"/>
      <c r="C158" s="342" t="s">
        <v>712</v>
      </c>
      <c r="D158" s="343"/>
      <c r="E158" s="343"/>
      <c r="F158" s="343"/>
      <c r="G158" s="343"/>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309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x14ac:dyDescent="0.25">
      <c r="A159" s="159" t="s">
        <v>240</v>
      </c>
      <c r="B159" s="160" t="s">
        <v>164</v>
      </c>
      <c r="C159" s="181" t="s">
        <v>165</v>
      </c>
      <c r="D159" s="161"/>
      <c r="E159" s="162"/>
      <c r="F159" s="163"/>
      <c r="G159" s="163">
        <f>SUMIF(AG160:AG164,"&lt;&gt;NOR",G160:G164)</f>
        <v>0</v>
      </c>
      <c r="H159" s="163"/>
      <c r="I159" s="163">
        <f>SUM(I160:I164)</f>
        <v>33132</v>
      </c>
      <c r="J159" s="163"/>
      <c r="K159" s="163">
        <f>SUM(K160:K164)</f>
        <v>6031.01</v>
      </c>
      <c r="L159" s="163"/>
      <c r="M159" s="163">
        <f>SUM(M160:M164)</f>
        <v>0</v>
      </c>
      <c r="N159" s="162"/>
      <c r="O159" s="162">
        <f>SUM(O160:O164)</f>
        <v>6.0000000000000005E-2</v>
      </c>
      <c r="P159" s="162"/>
      <c r="Q159" s="162">
        <f>SUM(Q160:Q164)</f>
        <v>0</v>
      </c>
      <c r="R159" s="163"/>
      <c r="S159" s="163"/>
      <c r="T159" s="164"/>
      <c r="U159" s="158"/>
      <c r="V159" s="158">
        <f>SUM(V160:V164)</f>
        <v>0</v>
      </c>
      <c r="W159" s="158"/>
      <c r="X159" s="158"/>
      <c r="Y159" s="158"/>
      <c r="AG159" t="s">
        <v>241</v>
      </c>
    </row>
    <row r="160" spans="1:60" ht="31.1" outlineLevel="1" x14ac:dyDescent="0.25">
      <c r="A160" s="173">
        <v>113</v>
      </c>
      <c r="B160" s="264" t="s">
        <v>762</v>
      </c>
      <c r="C160" s="265" t="s">
        <v>763</v>
      </c>
      <c r="D160" s="266" t="s">
        <v>244</v>
      </c>
      <c r="E160" s="267">
        <v>6</v>
      </c>
      <c r="F160" s="177"/>
      <c r="G160" s="178">
        <f>ROUND(E160*F160,2)</f>
        <v>0</v>
      </c>
      <c r="H160" s="177">
        <v>4372</v>
      </c>
      <c r="I160" s="178">
        <f>ROUND(E160*H160,2)</f>
        <v>26232</v>
      </c>
      <c r="J160" s="177">
        <v>997</v>
      </c>
      <c r="K160" s="178">
        <f>ROUND(E160*J160,2)</f>
        <v>5982</v>
      </c>
      <c r="L160" s="178">
        <v>21</v>
      </c>
      <c r="M160" s="178">
        <f>G160*(1+L160/100)</f>
        <v>0</v>
      </c>
      <c r="N160" s="176">
        <v>8.9999999999999993E-3</v>
      </c>
      <c r="O160" s="176">
        <f>ROUND(E160*N160,2)</f>
        <v>0.05</v>
      </c>
      <c r="P160" s="176">
        <v>0</v>
      </c>
      <c r="Q160" s="176">
        <f>ROUND(E160*P160,2)</f>
        <v>0</v>
      </c>
      <c r="R160" s="178"/>
      <c r="S160" s="178" t="s">
        <v>245</v>
      </c>
      <c r="T160" s="179" t="s">
        <v>246</v>
      </c>
      <c r="U160" s="157">
        <v>0</v>
      </c>
      <c r="V160" s="157">
        <f>ROUND(E160*U160,2)</f>
        <v>0</v>
      </c>
      <c r="W160" s="157"/>
      <c r="X160" s="157" t="s">
        <v>247</v>
      </c>
      <c r="Y160" s="157" t="s">
        <v>248</v>
      </c>
      <c r="Z160" s="147"/>
      <c r="AA160" s="147"/>
      <c r="AB160" s="147"/>
      <c r="AC160" s="147"/>
      <c r="AD160" s="147"/>
      <c r="AE160" s="147"/>
      <c r="AF160" s="147"/>
      <c r="AG160" s="147" t="s">
        <v>445</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3">
        <v>114</v>
      </c>
      <c r="B161" s="264"/>
      <c r="C161" s="265" t="s">
        <v>1080</v>
      </c>
      <c r="D161" s="266"/>
      <c r="E161" s="267"/>
      <c r="F161" s="177"/>
      <c r="G161" s="178">
        <f>ROUND(E161*F161,2)</f>
        <v>0</v>
      </c>
      <c r="H161" s="177">
        <v>6512</v>
      </c>
      <c r="I161" s="178">
        <f>ROUND(E161*H161,2)</f>
        <v>0</v>
      </c>
      <c r="J161" s="177">
        <v>1070</v>
      </c>
      <c r="K161" s="178">
        <f>ROUND(E161*J161,2)</f>
        <v>0</v>
      </c>
      <c r="L161" s="178">
        <v>21</v>
      </c>
      <c r="M161" s="178">
        <f>G161*(1+L161/100)</f>
        <v>0</v>
      </c>
      <c r="N161" s="176">
        <v>8.9999999999999993E-3</v>
      </c>
      <c r="O161" s="176">
        <f>ROUND(E161*N161,2)</f>
        <v>0</v>
      </c>
      <c r="P161" s="176">
        <v>0</v>
      </c>
      <c r="Q161" s="176">
        <f>ROUND(E161*P161,2)</f>
        <v>0</v>
      </c>
      <c r="R161" s="178"/>
      <c r="S161" s="178" t="s">
        <v>245</v>
      </c>
      <c r="T161" s="179" t="s">
        <v>246</v>
      </c>
      <c r="U161" s="157">
        <v>0</v>
      </c>
      <c r="V161" s="157">
        <f>ROUND(E161*U161,2)</f>
        <v>0</v>
      </c>
      <c r="W161" s="157"/>
      <c r="X161" s="157" t="s">
        <v>247</v>
      </c>
      <c r="Y161" s="157" t="s">
        <v>248</v>
      </c>
      <c r="Z161" s="147"/>
      <c r="AA161" s="147"/>
      <c r="AB161" s="147"/>
      <c r="AC161" s="147"/>
      <c r="AD161" s="147"/>
      <c r="AE161" s="147"/>
      <c r="AF161" s="147"/>
      <c r="AG161" s="147" t="s">
        <v>445</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3">
        <v>115</v>
      </c>
      <c r="B162" s="264" t="s">
        <v>764</v>
      </c>
      <c r="C162" s="265" t="s">
        <v>765</v>
      </c>
      <c r="D162" s="266" t="s">
        <v>244</v>
      </c>
      <c r="E162" s="267">
        <v>6</v>
      </c>
      <c r="F162" s="177"/>
      <c r="G162" s="178">
        <f>ROUND(E162*F162,2)</f>
        <v>0</v>
      </c>
      <c r="H162" s="177">
        <v>1150</v>
      </c>
      <c r="I162" s="178">
        <f>ROUND(E162*H162,2)</f>
        <v>6900</v>
      </c>
      <c r="J162" s="177">
        <v>0</v>
      </c>
      <c r="K162" s="178">
        <f>ROUND(E162*J162,2)</f>
        <v>0</v>
      </c>
      <c r="L162" s="178">
        <v>21</v>
      </c>
      <c r="M162" s="178">
        <f>G162*(1+L162/100)</f>
        <v>0</v>
      </c>
      <c r="N162" s="176">
        <v>2E-3</v>
      </c>
      <c r="O162" s="176">
        <f>ROUND(E162*N162,2)</f>
        <v>0.01</v>
      </c>
      <c r="P162" s="176">
        <v>0</v>
      </c>
      <c r="Q162" s="176">
        <f>ROUND(E162*P162,2)</f>
        <v>0</v>
      </c>
      <c r="R162" s="178"/>
      <c r="S162" s="178" t="s">
        <v>245</v>
      </c>
      <c r="T162" s="179" t="s">
        <v>246</v>
      </c>
      <c r="U162" s="157">
        <v>0</v>
      </c>
      <c r="V162" s="157">
        <f>ROUND(E162*U162,2)</f>
        <v>0</v>
      </c>
      <c r="W162" s="157"/>
      <c r="X162" s="157" t="s">
        <v>264</v>
      </c>
      <c r="Y162" s="157" t="s">
        <v>248</v>
      </c>
      <c r="Z162" s="147"/>
      <c r="AA162" s="147"/>
      <c r="AB162" s="147"/>
      <c r="AC162" s="147"/>
      <c r="AD162" s="147"/>
      <c r="AE162" s="147"/>
      <c r="AF162" s="147"/>
      <c r="AG162" s="147" t="s">
        <v>265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66">
        <v>116</v>
      </c>
      <c r="B163" s="167" t="s">
        <v>766</v>
      </c>
      <c r="C163" s="183" t="s">
        <v>767</v>
      </c>
      <c r="D163" s="168" t="s">
        <v>495</v>
      </c>
      <c r="E163" s="169">
        <v>5.5E-2</v>
      </c>
      <c r="F163" s="170"/>
      <c r="G163" s="171">
        <f>ROUND(E163*F163,2)</f>
        <v>0</v>
      </c>
      <c r="H163" s="170">
        <v>0</v>
      </c>
      <c r="I163" s="171">
        <f>ROUND(E163*H163,2)</f>
        <v>0</v>
      </c>
      <c r="J163" s="170">
        <v>891</v>
      </c>
      <c r="K163" s="171">
        <f>ROUND(E163*J163,2)</f>
        <v>49.01</v>
      </c>
      <c r="L163" s="171">
        <v>21</v>
      </c>
      <c r="M163" s="171">
        <f>G163*(1+L163/100)</f>
        <v>0</v>
      </c>
      <c r="N163" s="169">
        <v>0</v>
      </c>
      <c r="O163" s="169">
        <f>ROUND(E163*N163,2)</f>
        <v>0</v>
      </c>
      <c r="P163" s="169">
        <v>0</v>
      </c>
      <c r="Q163" s="169">
        <f>ROUND(E163*P163,2)</f>
        <v>0</v>
      </c>
      <c r="R163" s="171"/>
      <c r="S163" s="171" t="s">
        <v>497</v>
      </c>
      <c r="T163" s="172" t="s">
        <v>246</v>
      </c>
      <c r="U163" s="157">
        <v>0</v>
      </c>
      <c r="V163" s="157">
        <f>ROUND(E163*U163,2)</f>
        <v>0</v>
      </c>
      <c r="W163" s="157"/>
      <c r="X163" s="157" t="s">
        <v>247</v>
      </c>
      <c r="Y163" s="157" t="s">
        <v>248</v>
      </c>
      <c r="Z163" s="147"/>
      <c r="AA163" s="147"/>
      <c r="AB163" s="147"/>
      <c r="AC163" s="147"/>
      <c r="AD163" s="147"/>
      <c r="AE163" s="147"/>
      <c r="AF163" s="147"/>
      <c r="AG163" s="147" t="s">
        <v>445</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5">
      <c r="A164" s="154"/>
      <c r="B164" s="155"/>
      <c r="C164" s="342" t="s">
        <v>712</v>
      </c>
      <c r="D164" s="343"/>
      <c r="E164" s="343"/>
      <c r="F164" s="343"/>
      <c r="G164" s="343"/>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309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x14ac:dyDescent="0.25">
      <c r="A165" s="159" t="s">
        <v>240</v>
      </c>
      <c r="B165" s="160" t="s">
        <v>192</v>
      </c>
      <c r="C165" s="181" t="s">
        <v>193</v>
      </c>
      <c r="D165" s="161"/>
      <c r="E165" s="162"/>
      <c r="F165" s="163"/>
      <c r="G165" s="163">
        <f>SUMIF(AG166:AG169,"&lt;&gt;NOR",G166:G169)</f>
        <v>0</v>
      </c>
      <c r="H165" s="163"/>
      <c r="I165" s="163">
        <f>SUM(I166:I169)</f>
        <v>1806.92</v>
      </c>
      <c r="J165" s="163"/>
      <c r="K165" s="163">
        <f>SUM(K166:K169)</f>
        <v>2491.9899999999998</v>
      </c>
      <c r="L165" s="163"/>
      <c r="M165" s="163">
        <f>SUM(M166:M169)</f>
        <v>0</v>
      </c>
      <c r="N165" s="162"/>
      <c r="O165" s="162">
        <f>SUM(O166:O169)</f>
        <v>0.06</v>
      </c>
      <c r="P165" s="162"/>
      <c r="Q165" s="162">
        <f>SUM(Q166:Q169)</f>
        <v>0</v>
      </c>
      <c r="R165" s="163"/>
      <c r="S165" s="163"/>
      <c r="T165" s="164"/>
      <c r="U165" s="158"/>
      <c r="V165" s="158">
        <f>SUM(V166:V169)</f>
        <v>0</v>
      </c>
      <c r="W165" s="158"/>
      <c r="X165" s="158"/>
      <c r="Y165" s="158"/>
      <c r="AG165" t="s">
        <v>241</v>
      </c>
    </row>
    <row r="166" spans="1:60" ht="20.75" outlineLevel="1" x14ac:dyDescent="0.25">
      <c r="A166" s="173">
        <v>117</v>
      </c>
      <c r="B166" s="174" t="s">
        <v>768</v>
      </c>
      <c r="C166" s="182" t="s">
        <v>769</v>
      </c>
      <c r="D166" s="175" t="s">
        <v>581</v>
      </c>
      <c r="E166" s="176">
        <v>4</v>
      </c>
      <c r="F166" s="177"/>
      <c r="G166" s="178">
        <f>ROUND(E166*F166,2)</f>
        <v>0</v>
      </c>
      <c r="H166" s="177">
        <v>91.73</v>
      </c>
      <c r="I166" s="178">
        <f>ROUND(E166*H166,2)</f>
        <v>366.92</v>
      </c>
      <c r="J166" s="177">
        <v>610.27</v>
      </c>
      <c r="K166" s="178">
        <f>ROUND(E166*J166,2)</f>
        <v>2441.08</v>
      </c>
      <c r="L166" s="178">
        <v>21</v>
      </c>
      <c r="M166" s="178">
        <f>G166*(1+L166/100)</f>
        <v>0</v>
      </c>
      <c r="N166" s="176">
        <v>4.7800000000000004E-3</v>
      </c>
      <c r="O166" s="176">
        <f>ROUND(E166*N166,2)</f>
        <v>0.02</v>
      </c>
      <c r="P166" s="176">
        <v>0</v>
      </c>
      <c r="Q166" s="176">
        <f>ROUND(E166*P166,2)</f>
        <v>0</v>
      </c>
      <c r="R166" s="178"/>
      <c r="S166" s="178" t="s">
        <v>497</v>
      </c>
      <c r="T166" s="179" t="s">
        <v>246</v>
      </c>
      <c r="U166" s="157">
        <v>0</v>
      </c>
      <c r="V166" s="157">
        <f>ROUND(E166*U166,2)</f>
        <v>0</v>
      </c>
      <c r="W166" s="157"/>
      <c r="X166" s="157" t="s">
        <v>247</v>
      </c>
      <c r="Y166" s="157" t="s">
        <v>248</v>
      </c>
      <c r="Z166" s="147"/>
      <c r="AA166" s="147"/>
      <c r="AB166" s="147"/>
      <c r="AC166" s="147"/>
      <c r="AD166" s="147"/>
      <c r="AE166" s="147"/>
      <c r="AF166" s="147"/>
      <c r="AG166" s="147" t="s">
        <v>445</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3">
        <v>118</v>
      </c>
      <c r="B167" s="174" t="s">
        <v>770</v>
      </c>
      <c r="C167" s="182" t="s">
        <v>771</v>
      </c>
      <c r="D167" s="175" t="s">
        <v>581</v>
      </c>
      <c r="E167" s="176">
        <v>4</v>
      </c>
      <c r="F167" s="177"/>
      <c r="G167" s="178">
        <f>ROUND(E167*F167,2)</f>
        <v>0</v>
      </c>
      <c r="H167" s="177">
        <v>360</v>
      </c>
      <c r="I167" s="178">
        <f>ROUND(E167*H167,2)</f>
        <v>1440</v>
      </c>
      <c r="J167" s="177">
        <v>0</v>
      </c>
      <c r="K167" s="178">
        <f>ROUND(E167*J167,2)</f>
        <v>0</v>
      </c>
      <c r="L167" s="178">
        <v>21</v>
      </c>
      <c r="M167" s="178">
        <f>G167*(1+L167/100)</f>
        <v>0</v>
      </c>
      <c r="N167" s="176">
        <v>1.0500000000000001E-2</v>
      </c>
      <c r="O167" s="176">
        <f>ROUND(E167*N167,2)</f>
        <v>0.04</v>
      </c>
      <c r="P167" s="176">
        <v>0</v>
      </c>
      <c r="Q167" s="176">
        <f>ROUND(E167*P167,2)</f>
        <v>0</v>
      </c>
      <c r="R167" s="178" t="s">
        <v>545</v>
      </c>
      <c r="S167" s="178" t="s">
        <v>497</v>
      </c>
      <c r="T167" s="179" t="s">
        <v>246</v>
      </c>
      <c r="U167" s="157">
        <v>0</v>
      </c>
      <c r="V167" s="157">
        <f>ROUND(E167*U167,2)</f>
        <v>0</v>
      </c>
      <c r="W167" s="157"/>
      <c r="X167" s="157" t="s">
        <v>264</v>
      </c>
      <c r="Y167" s="157" t="s">
        <v>248</v>
      </c>
      <c r="Z167" s="147"/>
      <c r="AA167" s="147"/>
      <c r="AB167" s="147"/>
      <c r="AC167" s="147"/>
      <c r="AD167" s="147"/>
      <c r="AE167" s="147"/>
      <c r="AF167" s="147"/>
      <c r="AG167" s="147" t="s">
        <v>265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3">
        <v>119</v>
      </c>
      <c r="B168" s="174" t="s">
        <v>772</v>
      </c>
      <c r="C168" s="182" t="s">
        <v>773</v>
      </c>
      <c r="D168" s="175" t="s">
        <v>495</v>
      </c>
      <c r="E168" s="176">
        <v>6.1120000000000001E-2</v>
      </c>
      <c r="F168" s="177"/>
      <c r="G168" s="178">
        <f>ROUND(E168*F168,2)</f>
        <v>0</v>
      </c>
      <c r="H168" s="177">
        <v>0</v>
      </c>
      <c r="I168" s="178">
        <f>ROUND(E168*H168,2)</f>
        <v>0</v>
      </c>
      <c r="J168" s="177">
        <v>647</v>
      </c>
      <c r="K168" s="178">
        <f>ROUND(E168*J168,2)</f>
        <v>39.54</v>
      </c>
      <c r="L168" s="178">
        <v>21</v>
      </c>
      <c r="M168" s="178">
        <f>G168*(1+L168/100)</f>
        <v>0</v>
      </c>
      <c r="N168" s="176">
        <v>0</v>
      </c>
      <c r="O168" s="176">
        <f>ROUND(E168*N168,2)</f>
        <v>0</v>
      </c>
      <c r="P168" s="176">
        <v>0</v>
      </c>
      <c r="Q168" s="176">
        <f>ROUND(E168*P168,2)</f>
        <v>0</v>
      </c>
      <c r="R168" s="178"/>
      <c r="S168" s="178" t="s">
        <v>497</v>
      </c>
      <c r="T168" s="179" t="s">
        <v>246</v>
      </c>
      <c r="U168" s="157">
        <v>0</v>
      </c>
      <c r="V168" s="157">
        <f>ROUND(E168*U168,2)</f>
        <v>0</v>
      </c>
      <c r="W168" s="157"/>
      <c r="X168" s="157" t="s">
        <v>247</v>
      </c>
      <c r="Y168" s="157" t="s">
        <v>248</v>
      </c>
      <c r="Z168" s="147"/>
      <c r="AA168" s="147"/>
      <c r="AB168" s="147"/>
      <c r="AC168" s="147"/>
      <c r="AD168" s="147"/>
      <c r="AE168" s="147"/>
      <c r="AF168" s="147"/>
      <c r="AG168" s="147" t="s">
        <v>445</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0.75" outlineLevel="1" x14ac:dyDescent="0.25">
      <c r="A169" s="173">
        <v>120</v>
      </c>
      <c r="B169" s="174" t="s">
        <v>774</v>
      </c>
      <c r="C169" s="182" t="s">
        <v>775</v>
      </c>
      <c r="D169" s="175" t="s">
        <v>495</v>
      </c>
      <c r="E169" s="176">
        <v>6.1120000000000001E-2</v>
      </c>
      <c r="F169" s="177"/>
      <c r="G169" s="178">
        <f>ROUND(E169*F169,2)</f>
        <v>0</v>
      </c>
      <c r="H169" s="177">
        <v>0</v>
      </c>
      <c r="I169" s="178">
        <f>ROUND(E169*H169,2)</f>
        <v>0</v>
      </c>
      <c r="J169" s="177">
        <v>186</v>
      </c>
      <c r="K169" s="178">
        <f>ROUND(E169*J169,2)</f>
        <v>11.37</v>
      </c>
      <c r="L169" s="178">
        <v>21</v>
      </c>
      <c r="M169" s="178">
        <f>G169*(1+L169/100)</f>
        <v>0</v>
      </c>
      <c r="N169" s="176">
        <v>0</v>
      </c>
      <c r="O169" s="176">
        <f>ROUND(E169*N169,2)</f>
        <v>0</v>
      </c>
      <c r="P169" s="176">
        <v>0</v>
      </c>
      <c r="Q169" s="176">
        <f>ROUND(E169*P169,2)</f>
        <v>0</v>
      </c>
      <c r="R169" s="178"/>
      <c r="S169" s="178" t="s">
        <v>497</v>
      </c>
      <c r="T169" s="179" t="s">
        <v>246</v>
      </c>
      <c r="U169" s="157">
        <v>0</v>
      </c>
      <c r="V169" s="157">
        <f>ROUND(E169*U169,2)</f>
        <v>0</v>
      </c>
      <c r="W169" s="157"/>
      <c r="X169" s="157" t="s">
        <v>247</v>
      </c>
      <c r="Y169" s="157" t="s">
        <v>248</v>
      </c>
      <c r="Z169" s="147"/>
      <c r="AA169" s="147"/>
      <c r="AB169" s="147"/>
      <c r="AC169" s="147"/>
      <c r="AD169" s="147"/>
      <c r="AE169" s="147"/>
      <c r="AF169" s="147"/>
      <c r="AG169" s="147" t="s">
        <v>445</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x14ac:dyDescent="0.25">
      <c r="A170" s="159" t="s">
        <v>240</v>
      </c>
      <c r="B170" s="160" t="s">
        <v>209</v>
      </c>
      <c r="C170" s="181" t="s">
        <v>147</v>
      </c>
      <c r="D170" s="161"/>
      <c r="E170" s="162"/>
      <c r="F170" s="163"/>
      <c r="G170" s="163">
        <f>SUMIF(AG171:AG180,"&lt;&gt;NOR",G171:G180)</f>
        <v>0</v>
      </c>
      <c r="H170" s="163"/>
      <c r="I170" s="163">
        <f>SUM(I171:I180)</f>
        <v>9.8699999999999992</v>
      </c>
      <c r="J170" s="163"/>
      <c r="K170" s="163">
        <f>SUM(K171:K180)</f>
        <v>6260.73</v>
      </c>
      <c r="L170" s="163"/>
      <c r="M170" s="163">
        <f>SUM(M171:M180)</f>
        <v>0</v>
      </c>
      <c r="N170" s="162"/>
      <c r="O170" s="162">
        <f>SUM(O171:O180)</f>
        <v>0</v>
      </c>
      <c r="P170" s="162"/>
      <c r="Q170" s="162">
        <f>SUM(Q171:Q180)</f>
        <v>0</v>
      </c>
      <c r="R170" s="163"/>
      <c r="S170" s="163"/>
      <c r="T170" s="164"/>
      <c r="U170" s="158"/>
      <c r="V170" s="158">
        <f>SUM(V171:V180)</f>
        <v>0</v>
      </c>
      <c r="W170" s="158"/>
      <c r="X170" s="158"/>
      <c r="Y170" s="158"/>
      <c r="AG170" t="s">
        <v>241</v>
      </c>
    </row>
    <row r="171" spans="1:60" outlineLevel="1" x14ac:dyDescent="0.25">
      <c r="A171" s="166">
        <v>121</v>
      </c>
      <c r="B171" s="167" t="s">
        <v>776</v>
      </c>
      <c r="C171" s="183" t="s">
        <v>777</v>
      </c>
      <c r="D171" s="168" t="s">
        <v>495</v>
      </c>
      <c r="E171" s="169">
        <v>2.8288000000000002</v>
      </c>
      <c r="F171" s="170"/>
      <c r="G171" s="171">
        <f>ROUND(E171*F171,2)</f>
        <v>0</v>
      </c>
      <c r="H171" s="170">
        <v>0</v>
      </c>
      <c r="I171" s="171">
        <f>ROUND(E171*H171,2)</f>
        <v>0</v>
      </c>
      <c r="J171" s="170">
        <v>139</v>
      </c>
      <c r="K171" s="171">
        <f>ROUND(E171*J171,2)</f>
        <v>393.2</v>
      </c>
      <c r="L171" s="171">
        <v>21</v>
      </c>
      <c r="M171" s="171">
        <f>G171*(1+L171/100)</f>
        <v>0</v>
      </c>
      <c r="N171" s="169">
        <v>0</v>
      </c>
      <c r="O171" s="169">
        <f>ROUND(E171*N171,2)</f>
        <v>0</v>
      </c>
      <c r="P171" s="169">
        <v>0</v>
      </c>
      <c r="Q171" s="169">
        <f>ROUND(E171*P171,2)</f>
        <v>0</v>
      </c>
      <c r="R171" s="171"/>
      <c r="S171" s="171" t="s">
        <v>497</v>
      </c>
      <c r="T171" s="172" t="s">
        <v>246</v>
      </c>
      <c r="U171" s="157">
        <v>0</v>
      </c>
      <c r="V171" s="157">
        <f>ROUND(E171*U171,2)</f>
        <v>0</v>
      </c>
      <c r="W171" s="157"/>
      <c r="X171" s="157" t="s">
        <v>247</v>
      </c>
      <c r="Y171" s="157" t="s">
        <v>248</v>
      </c>
      <c r="Z171" s="147"/>
      <c r="AA171" s="147"/>
      <c r="AB171" s="147"/>
      <c r="AC171" s="147"/>
      <c r="AD171" s="147"/>
      <c r="AE171" s="147"/>
      <c r="AF171" s="147"/>
      <c r="AG171" s="147" t="s">
        <v>778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5">
      <c r="A172" s="154"/>
      <c r="B172" s="155"/>
      <c r="C172" s="342" t="s">
        <v>779</v>
      </c>
      <c r="D172" s="343"/>
      <c r="E172" s="343"/>
      <c r="F172" s="343"/>
      <c r="G172" s="343"/>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309</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0.75" outlineLevel="1" x14ac:dyDescent="0.25">
      <c r="A173" s="173">
        <v>122</v>
      </c>
      <c r="B173" s="174" t="s">
        <v>780</v>
      </c>
      <c r="C173" s="182" t="s">
        <v>781</v>
      </c>
      <c r="D173" s="175" t="s">
        <v>495</v>
      </c>
      <c r="E173" s="176">
        <v>2.8288000000000002</v>
      </c>
      <c r="F173" s="177"/>
      <c r="G173" s="178">
        <f>ROUND(E173*F173,2)</f>
        <v>0</v>
      </c>
      <c r="H173" s="177">
        <v>0</v>
      </c>
      <c r="I173" s="178">
        <f>ROUND(E173*H173,2)</f>
        <v>0</v>
      </c>
      <c r="J173" s="177">
        <v>728</v>
      </c>
      <c r="K173" s="178">
        <f>ROUND(E173*J173,2)</f>
        <v>2059.37</v>
      </c>
      <c r="L173" s="178">
        <v>21</v>
      </c>
      <c r="M173" s="178">
        <f>G173*(1+L173/100)</f>
        <v>0</v>
      </c>
      <c r="N173" s="176">
        <v>0</v>
      </c>
      <c r="O173" s="176">
        <f>ROUND(E173*N173,2)</f>
        <v>0</v>
      </c>
      <c r="P173" s="176">
        <v>0</v>
      </c>
      <c r="Q173" s="176">
        <f>ROUND(E173*P173,2)</f>
        <v>0</v>
      </c>
      <c r="R173" s="178"/>
      <c r="S173" s="178" t="s">
        <v>497</v>
      </c>
      <c r="T173" s="179" t="s">
        <v>246</v>
      </c>
      <c r="U173" s="157">
        <v>0</v>
      </c>
      <c r="V173" s="157">
        <f>ROUND(E173*U173,2)</f>
        <v>0</v>
      </c>
      <c r="W173" s="157"/>
      <c r="X173" s="157" t="s">
        <v>247</v>
      </c>
      <c r="Y173" s="157" t="s">
        <v>248</v>
      </c>
      <c r="Z173" s="147"/>
      <c r="AA173" s="147"/>
      <c r="AB173" s="147"/>
      <c r="AC173" s="147"/>
      <c r="AD173" s="147"/>
      <c r="AE173" s="147"/>
      <c r="AF173" s="147"/>
      <c r="AG173" s="147" t="s">
        <v>778</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3">
        <v>123</v>
      </c>
      <c r="B174" s="174" t="s">
        <v>782</v>
      </c>
      <c r="C174" s="182" t="s">
        <v>783</v>
      </c>
      <c r="D174" s="175" t="s">
        <v>495</v>
      </c>
      <c r="E174" s="176">
        <v>2.8288000000000002</v>
      </c>
      <c r="F174" s="177"/>
      <c r="G174" s="178">
        <f>ROUND(E174*F174,2)</f>
        <v>0</v>
      </c>
      <c r="H174" s="177">
        <v>0</v>
      </c>
      <c r="I174" s="178">
        <f>ROUND(E174*H174,2)</f>
        <v>0</v>
      </c>
      <c r="J174" s="177">
        <v>341.5</v>
      </c>
      <c r="K174" s="178">
        <f>ROUND(E174*J174,2)</f>
        <v>966.04</v>
      </c>
      <c r="L174" s="178">
        <v>21</v>
      </c>
      <c r="M174" s="178">
        <f>G174*(1+L174/100)</f>
        <v>0</v>
      </c>
      <c r="N174" s="176">
        <v>0</v>
      </c>
      <c r="O174" s="176">
        <f>ROUND(E174*N174,2)</f>
        <v>0</v>
      </c>
      <c r="P174" s="176">
        <v>0</v>
      </c>
      <c r="Q174" s="176">
        <f>ROUND(E174*P174,2)</f>
        <v>0</v>
      </c>
      <c r="R174" s="178"/>
      <c r="S174" s="178" t="s">
        <v>497</v>
      </c>
      <c r="T174" s="179" t="s">
        <v>246</v>
      </c>
      <c r="U174" s="157">
        <v>0</v>
      </c>
      <c r="V174" s="157">
        <f>ROUND(E174*U174,2)</f>
        <v>0</v>
      </c>
      <c r="W174" s="157"/>
      <c r="X174" s="157" t="s">
        <v>247</v>
      </c>
      <c r="Y174" s="157" t="s">
        <v>248</v>
      </c>
      <c r="Z174" s="147"/>
      <c r="AA174" s="147"/>
      <c r="AB174" s="147"/>
      <c r="AC174" s="147"/>
      <c r="AD174" s="147"/>
      <c r="AE174" s="147"/>
      <c r="AF174" s="147"/>
      <c r="AG174" s="147" t="s">
        <v>778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0.75" outlineLevel="1" x14ac:dyDescent="0.25">
      <c r="A175" s="173">
        <v>124</v>
      </c>
      <c r="B175" s="174" t="s">
        <v>784</v>
      </c>
      <c r="C175" s="182" t="s">
        <v>785</v>
      </c>
      <c r="D175" s="175" t="s">
        <v>495</v>
      </c>
      <c r="E175" s="176">
        <v>2.8288000000000002</v>
      </c>
      <c r="F175" s="177"/>
      <c r="G175" s="178">
        <f>ROUND(E175*F175,2)</f>
        <v>0</v>
      </c>
      <c r="H175" s="177">
        <v>0</v>
      </c>
      <c r="I175" s="178">
        <f>ROUND(E175*H175,2)</f>
        <v>0</v>
      </c>
      <c r="J175" s="177">
        <v>38.1</v>
      </c>
      <c r="K175" s="178">
        <f>ROUND(E175*J175,2)</f>
        <v>107.78</v>
      </c>
      <c r="L175" s="178">
        <v>21</v>
      </c>
      <c r="M175" s="178">
        <f>G175*(1+L175/100)</f>
        <v>0</v>
      </c>
      <c r="N175" s="176">
        <v>0</v>
      </c>
      <c r="O175" s="176">
        <f>ROUND(E175*N175,2)</f>
        <v>0</v>
      </c>
      <c r="P175" s="176">
        <v>0</v>
      </c>
      <c r="Q175" s="176">
        <f>ROUND(E175*P175,2)</f>
        <v>0</v>
      </c>
      <c r="R175" s="178"/>
      <c r="S175" s="178" t="s">
        <v>497</v>
      </c>
      <c r="T175" s="179" t="s">
        <v>246</v>
      </c>
      <c r="U175" s="157">
        <v>0</v>
      </c>
      <c r="V175" s="157">
        <f>ROUND(E175*U175,2)</f>
        <v>0</v>
      </c>
      <c r="W175" s="157"/>
      <c r="X175" s="157" t="s">
        <v>247</v>
      </c>
      <c r="Y175" s="157" t="s">
        <v>248</v>
      </c>
      <c r="Z175" s="147"/>
      <c r="AA175" s="147"/>
      <c r="AB175" s="147"/>
      <c r="AC175" s="147"/>
      <c r="AD175" s="147"/>
      <c r="AE175" s="147"/>
      <c r="AF175" s="147"/>
      <c r="AG175" s="147" t="s">
        <v>778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66">
        <v>125</v>
      </c>
      <c r="B176" s="167" t="s">
        <v>786</v>
      </c>
      <c r="C176" s="183" t="s">
        <v>787</v>
      </c>
      <c r="D176" s="168" t="s">
        <v>495</v>
      </c>
      <c r="E176" s="169">
        <v>2.8288000000000002</v>
      </c>
      <c r="F176" s="170"/>
      <c r="G176" s="171">
        <f>ROUND(E176*F176,2)</f>
        <v>0</v>
      </c>
      <c r="H176" s="170">
        <v>3.49</v>
      </c>
      <c r="I176" s="171">
        <f>ROUND(E176*H176,2)</f>
        <v>9.8699999999999992</v>
      </c>
      <c r="J176" s="170">
        <v>353.01</v>
      </c>
      <c r="K176" s="171">
        <f>ROUND(E176*J176,2)</f>
        <v>998.59</v>
      </c>
      <c r="L176" s="171">
        <v>21</v>
      </c>
      <c r="M176" s="171">
        <f>G176*(1+L176/100)</f>
        <v>0</v>
      </c>
      <c r="N176" s="169">
        <v>0</v>
      </c>
      <c r="O176" s="169">
        <f>ROUND(E176*N176,2)</f>
        <v>0</v>
      </c>
      <c r="P176" s="169">
        <v>0</v>
      </c>
      <c r="Q176" s="169">
        <f>ROUND(E176*P176,2)</f>
        <v>0</v>
      </c>
      <c r="R176" s="171"/>
      <c r="S176" s="171" t="s">
        <v>497</v>
      </c>
      <c r="T176" s="172" t="s">
        <v>246</v>
      </c>
      <c r="U176" s="157">
        <v>0</v>
      </c>
      <c r="V176" s="157">
        <f>ROUND(E176*U176,2)</f>
        <v>0</v>
      </c>
      <c r="W176" s="157"/>
      <c r="X176" s="157" t="s">
        <v>247</v>
      </c>
      <c r="Y176" s="157" t="s">
        <v>248</v>
      </c>
      <c r="Z176" s="147"/>
      <c r="AA176" s="147"/>
      <c r="AB176" s="147"/>
      <c r="AC176" s="147"/>
      <c r="AD176" s="147"/>
      <c r="AE176" s="147"/>
      <c r="AF176" s="147"/>
      <c r="AG176" s="147" t="s">
        <v>778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5">
      <c r="A177" s="154"/>
      <c r="B177" s="155"/>
      <c r="C177" s="342" t="s">
        <v>788</v>
      </c>
      <c r="D177" s="343"/>
      <c r="E177" s="343"/>
      <c r="F177" s="343"/>
      <c r="G177" s="343"/>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309</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6">
        <v>126</v>
      </c>
      <c r="B178" s="167" t="s">
        <v>789</v>
      </c>
      <c r="C178" s="183" t="s">
        <v>790</v>
      </c>
      <c r="D178" s="168" t="s">
        <v>495</v>
      </c>
      <c r="E178" s="169">
        <v>11.315200000000001</v>
      </c>
      <c r="F178" s="170"/>
      <c r="G178" s="171">
        <f>ROUND(E178*F178,2)</f>
        <v>0</v>
      </c>
      <c r="H178" s="170">
        <v>0</v>
      </c>
      <c r="I178" s="171">
        <f>ROUND(E178*H178,2)</f>
        <v>0</v>
      </c>
      <c r="J178" s="170">
        <v>28.4</v>
      </c>
      <c r="K178" s="171">
        <f>ROUND(E178*J178,2)</f>
        <v>321.35000000000002</v>
      </c>
      <c r="L178" s="171">
        <v>21</v>
      </c>
      <c r="M178" s="171">
        <f>G178*(1+L178/100)</f>
        <v>0</v>
      </c>
      <c r="N178" s="169">
        <v>0</v>
      </c>
      <c r="O178" s="169">
        <f>ROUND(E178*N178,2)</f>
        <v>0</v>
      </c>
      <c r="P178" s="169">
        <v>0</v>
      </c>
      <c r="Q178" s="169">
        <f>ROUND(E178*P178,2)</f>
        <v>0</v>
      </c>
      <c r="R178" s="171"/>
      <c r="S178" s="171" t="s">
        <v>497</v>
      </c>
      <c r="T178" s="172" t="s">
        <v>246</v>
      </c>
      <c r="U178" s="157">
        <v>0</v>
      </c>
      <c r="V178" s="157">
        <f>ROUND(E178*U178,2)</f>
        <v>0</v>
      </c>
      <c r="W178" s="157"/>
      <c r="X178" s="157" t="s">
        <v>247</v>
      </c>
      <c r="Y178" s="157" t="s">
        <v>248</v>
      </c>
      <c r="Z178" s="147"/>
      <c r="AA178" s="147"/>
      <c r="AB178" s="147"/>
      <c r="AC178" s="147"/>
      <c r="AD178" s="147"/>
      <c r="AE178" s="147"/>
      <c r="AF178" s="147"/>
      <c r="AG178" s="147" t="s">
        <v>778</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5">
      <c r="A179" s="154"/>
      <c r="B179" s="155"/>
      <c r="C179" s="342" t="s">
        <v>788</v>
      </c>
      <c r="D179" s="343"/>
      <c r="E179" s="343"/>
      <c r="F179" s="343"/>
      <c r="G179" s="343"/>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309</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3">
        <v>127</v>
      </c>
      <c r="B180" s="174" t="s">
        <v>791</v>
      </c>
      <c r="C180" s="182" t="s">
        <v>792</v>
      </c>
      <c r="D180" s="175" t="s">
        <v>495</v>
      </c>
      <c r="E180" s="176">
        <v>2.8288000000000002</v>
      </c>
      <c r="F180" s="177"/>
      <c r="G180" s="178">
        <f>ROUND(E180*F180,2)</f>
        <v>0</v>
      </c>
      <c r="H180" s="177">
        <v>0</v>
      </c>
      <c r="I180" s="178">
        <f>ROUND(E180*H180,2)</f>
        <v>0</v>
      </c>
      <c r="J180" s="177">
        <v>500</v>
      </c>
      <c r="K180" s="178">
        <f>ROUND(E180*J180,2)</f>
        <v>1414.4</v>
      </c>
      <c r="L180" s="178">
        <v>21</v>
      </c>
      <c r="M180" s="178">
        <f>G180*(1+L180/100)</f>
        <v>0</v>
      </c>
      <c r="N180" s="176">
        <v>0</v>
      </c>
      <c r="O180" s="176">
        <f>ROUND(E180*N180,2)</f>
        <v>0</v>
      </c>
      <c r="P180" s="176">
        <v>0</v>
      </c>
      <c r="Q180" s="176">
        <f>ROUND(E180*P180,2)</f>
        <v>0</v>
      </c>
      <c r="R180" s="178"/>
      <c r="S180" s="178" t="s">
        <v>497</v>
      </c>
      <c r="T180" s="179" t="s">
        <v>246</v>
      </c>
      <c r="U180" s="157">
        <v>0</v>
      </c>
      <c r="V180" s="157">
        <f>ROUND(E180*U180,2)</f>
        <v>0</v>
      </c>
      <c r="W180" s="157"/>
      <c r="X180" s="157" t="s">
        <v>247</v>
      </c>
      <c r="Y180" s="157" t="s">
        <v>248</v>
      </c>
      <c r="Z180" s="147"/>
      <c r="AA180" s="147"/>
      <c r="AB180" s="147"/>
      <c r="AC180" s="147"/>
      <c r="AD180" s="147"/>
      <c r="AE180" s="147"/>
      <c r="AF180" s="147"/>
      <c r="AG180" s="147" t="s">
        <v>778</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59" t="s">
        <v>240</v>
      </c>
      <c r="B181" s="160" t="s">
        <v>1969</v>
      </c>
      <c r="C181" s="181" t="s">
        <v>118</v>
      </c>
      <c r="D181" s="161"/>
      <c r="E181" s="162"/>
      <c r="F181" s="163"/>
      <c r="G181" s="163">
        <f>SUMIF(AG182:AG184,"&lt;&gt;NOR",G182:G184)</f>
        <v>0</v>
      </c>
      <c r="H181" s="163"/>
      <c r="I181" s="163">
        <f>SUM(I182:I184)</f>
        <v>0</v>
      </c>
      <c r="J181" s="163"/>
      <c r="K181" s="163">
        <f>SUM(K182:K184)</f>
        <v>24741.1</v>
      </c>
      <c r="L181" s="163"/>
      <c r="M181" s="163">
        <f>SUM(M182:M184)</f>
        <v>0</v>
      </c>
      <c r="N181" s="162"/>
      <c r="O181" s="162">
        <f>SUM(O182:O184)</f>
        <v>0</v>
      </c>
      <c r="P181" s="162"/>
      <c r="Q181" s="162">
        <f>SUM(Q182:Q184)</f>
        <v>0</v>
      </c>
      <c r="R181" s="163"/>
      <c r="S181" s="163"/>
      <c r="T181" s="164"/>
      <c r="U181" s="158"/>
      <c r="V181" s="158">
        <f>SUM(V182:V184)</f>
        <v>0</v>
      </c>
      <c r="W181" s="158"/>
      <c r="X181" s="158"/>
      <c r="Y181" s="158"/>
      <c r="AG181" t="s">
        <v>241</v>
      </c>
    </row>
    <row r="182" spans="1:60" outlineLevel="1" x14ac:dyDescent="0.25">
      <c r="A182" s="166">
        <v>128</v>
      </c>
      <c r="B182" s="167" t="s">
        <v>795</v>
      </c>
      <c r="C182" s="183" t="s">
        <v>796</v>
      </c>
      <c r="D182" s="168" t="s">
        <v>244</v>
      </c>
      <c r="E182" s="169">
        <v>1</v>
      </c>
      <c r="F182" s="170"/>
      <c r="G182" s="171">
        <f>ROUND(E182*F182,2)</f>
        <v>0</v>
      </c>
      <c r="H182" s="170">
        <v>0</v>
      </c>
      <c r="I182" s="171">
        <f>ROUND(E182*H182,2)</f>
        <v>0</v>
      </c>
      <c r="J182" s="170">
        <v>16494.07</v>
      </c>
      <c r="K182" s="171">
        <f>ROUND(E182*J182,2)</f>
        <v>16494.07</v>
      </c>
      <c r="L182" s="171">
        <v>21</v>
      </c>
      <c r="M182" s="171">
        <f>G182*(1+L182/100)</f>
        <v>0</v>
      </c>
      <c r="N182" s="169">
        <v>0</v>
      </c>
      <c r="O182" s="169">
        <f>ROUND(E182*N182,2)</f>
        <v>0</v>
      </c>
      <c r="P182" s="169">
        <v>0</v>
      </c>
      <c r="Q182" s="169">
        <f>ROUND(E182*P182,2)</f>
        <v>0</v>
      </c>
      <c r="R182" s="171"/>
      <c r="S182" s="171" t="s">
        <v>497</v>
      </c>
      <c r="T182" s="172" t="s">
        <v>246</v>
      </c>
      <c r="U182" s="157">
        <v>0</v>
      </c>
      <c r="V182" s="157">
        <f>ROUND(E182*U182,2)</f>
        <v>0</v>
      </c>
      <c r="W182" s="157"/>
      <c r="X182" s="157" t="s">
        <v>247</v>
      </c>
      <c r="Y182" s="157" t="s">
        <v>248</v>
      </c>
      <c r="Z182" s="147"/>
      <c r="AA182" s="147"/>
      <c r="AB182" s="147"/>
      <c r="AC182" s="147"/>
      <c r="AD182" s="147"/>
      <c r="AE182" s="147"/>
      <c r="AF182" s="147"/>
      <c r="AG182" s="147" t="s">
        <v>778</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31.7" outlineLevel="2" x14ac:dyDescent="0.25">
      <c r="A183" s="154"/>
      <c r="B183" s="155"/>
      <c r="C183" s="342" t="s">
        <v>797</v>
      </c>
      <c r="D183" s="343"/>
      <c r="E183" s="343"/>
      <c r="F183" s="343"/>
      <c r="G183" s="343"/>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309</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80" t="str">
        <f>C183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3" s="147"/>
      <c r="BC183" s="147"/>
      <c r="BD183" s="147"/>
      <c r="BE183" s="147"/>
      <c r="BF183" s="147"/>
      <c r="BG183" s="147"/>
      <c r="BH183" s="147"/>
    </row>
    <row r="184" spans="1:60" outlineLevel="1" x14ac:dyDescent="0.25">
      <c r="A184" s="166">
        <v>129</v>
      </c>
      <c r="B184" s="167" t="s">
        <v>798</v>
      </c>
      <c r="C184" s="183" t="s">
        <v>799</v>
      </c>
      <c r="D184" s="168" t="s">
        <v>244</v>
      </c>
      <c r="E184" s="169">
        <v>1</v>
      </c>
      <c r="F184" s="170"/>
      <c r="G184" s="171">
        <f>ROUND(E184*F184,2)</f>
        <v>0</v>
      </c>
      <c r="H184" s="170">
        <v>0</v>
      </c>
      <c r="I184" s="171">
        <f>ROUND(E184*H184,2)</f>
        <v>0</v>
      </c>
      <c r="J184" s="170">
        <v>8247.0300000000007</v>
      </c>
      <c r="K184" s="171">
        <f>ROUND(E184*J184,2)</f>
        <v>8247.0300000000007</v>
      </c>
      <c r="L184" s="171">
        <v>21</v>
      </c>
      <c r="M184" s="171">
        <f>G184*(1+L184/100)</f>
        <v>0</v>
      </c>
      <c r="N184" s="169">
        <v>0</v>
      </c>
      <c r="O184" s="169">
        <f>ROUND(E184*N184,2)</f>
        <v>0</v>
      </c>
      <c r="P184" s="169">
        <v>0</v>
      </c>
      <c r="Q184" s="169">
        <f>ROUND(E184*P184,2)</f>
        <v>0</v>
      </c>
      <c r="R184" s="171"/>
      <c r="S184" s="171" t="s">
        <v>497</v>
      </c>
      <c r="T184" s="172" t="s">
        <v>246</v>
      </c>
      <c r="U184" s="157">
        <v>0</v>
      </c>
      <c r="V184" s="157">
        <f>ROUND(E184*U184,2)</f>
        <v>0</v>
      </c>
      <c r="W184" s="157"/>
      <c r="X184" s="157" t="s">
        <v>247</v>
      </c>
      <c r="Y184" s="157" t="s">
        <v>248</v>
      </c>
      <c r="Z184" s="147"/>
      <c r="AA184" s="147"/>
      <c r="AB184" s="147"/>
      <c r="AC184" s="147"/>
      <c r="AD184" s="147"/>
      <c r="AE184" s="147"/>
      <c r="AF184" s="147"/>
      <c r="AG184" s="147" t="s">
        <v>778</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5">
      <c r="A185" s="3"/>
      <c r="B185" s="4"/>
      <c r="C185" s="184"/>
      <c r="D185" s="6"/>
      <c r="E185" s="3"/>
      <c r="F185" s="3"/>
      <c r="G185" s="3"/>
      <c r="H185" s="3"/>
      <c r="I185" s="3"/>
      <c r="J185" s="3"/>
      <c r="K185" s="3"/>
      <c r="L185" s="3"/>
      <c r="M185" s="3"/>
      <c r="N185" s="3"/>
      <c r="O185" s="3"/>
      <c r="P185" s="3"/>
      <c r="Q185" s="3"/>
      <c r="R185" s="3"/>
      <c r="S185" s="3"/>
      <c r="T185" s="3"/>
      <c r="U185" s="3"/>
      <c r="V185" s="3"/>
      <c r="W185" s="3"/>
      <c r="X185" s="3"/>
      <c r="Y185" s="3"/>
      <c r="AE185">
        <v>15</v>
      </c>
      <c r="AF185">
        <v>21</v>
      </c>
      <c r="AG185" t="s">
        <v>226</v>
      </c>
    </row>
    <row r="186" spans="1:60" x14ac:dyDescent="0.25">
      <c r="A186" s="150"/>
      <c r="B186" s="151" t="s">
        <v>27</v>
      </c>
      <c r="C186" s="185"/>
      <c r="D186" s="152"/>
      <c r="E186" s="153"/>
      <c r="F186" s="153"/>
      <c r="G186" s="165">
        <f>G8+G11+G22+G34+G37+G39+G88+G126+G159+G165+G170+G181</f>
        <v>0</v>
      </c>
      <c r="H186" s="3"/>
      <c r="I186" s="3"/>
      <c r="J186" s="3"/>
      <c r="K186" s="3"/>
      <c r="L186" s="3"/>
      <c r="M186" s="3"/>
      <c r="N186" s="3"/>
      <c r="O186" s="3"/>
      <c r="P186" s="3"/>
      <c r="Q186" s="3"/>
      <c r="R186" s="3"/>
      <c r="S186" s="3"/>
      <c r="T186" s="3"/>
      <c r="U186" s="3"/>
      <c r="V186" s="3"/>
      <c r="W186" s="3"/>
      <c r="X186" s="3"/>
      <c r="Y186" s="3"/>
      <c r="AE186">
        <f>SUMIF(L7:L184,AE185,G7:G184)</f>
        <v>0</v>
      </c>
      <c r="AF186">
        <f>SUMIF(L7:L184,AF185,G7:G184)</f>
        <v>0</v>
      </c>
      <c r="AG186" t="s">
        <v>475</v>
      </c>
    </row>
    <row r="187" spans="1:60" x14ac:dyDescent="0.25">
      <c r="C187" s="186"/>
      <c r="D187" s="10"/>
      <c r="AG187" t="s">
        <v>476</v>
      </c>
    </row>
    <row r="188" spans="1:60" x14ac:dyDescent="0.25">
      <c r="D188" s="10"/>
    </row>
    <row r="189" spans="1:60" x14ac:dyDescent="0.25">
      <c r="D189" s="10"/>
    </row>
    <row r="190" spans="1:60" x14ac:dyDescent="0.25">
      <c r="C190" s="121" t="s">
        <v>1967</v>
      </c>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sheetData>
  <sheetProtection algorithmName="SHA-512" hashValue="pf0i80+KPyv+GQQA9BgMtMn2D8vprf9QBuVuliTg/aTheeU/b5OBeMqgf/OH7GKevjxzfTAX023P+tZy9JfMzw==" saltValue="0DKig1mx1eKuPnNAZGg44w==" spinCount="100000" sheet="1" formatRows="0"/>
  <mergeCells count="40">
    <mergeCell ref="C43:G43"/>
    <mergeCell ref="A1:G1"/>
    <mergeCell ref="C2:G2"/>
    <mergeCell ref="C3:G3"/>
    <mergeCell ref="C4:G4"/>
    <mergeCell ref="C13:G13"/>
    <mergeCell ref="C15:G15"/>
    <mergeCell ref="C17:G17"/>
    <mergeCell ref="C19:G19"/>
    <mergeCell ref="C21:G21"/>
    <mergeCell ref="C36:G36"/>
    <mergeCell ref="C41:G41"/>
    <mergeCell ref="C158:G158"/>
    <mergeCell ref="C97:G97"/>
    <mergeCell ref="C45:G45"/>
    <mergeCell ref="C47:G47"/>
    <mergeCell ref="C49:G49"/>
    <mergeCell ref="C51:G51"/>
    <mergeCell ref="C53:G53"/>
    <mergeCell ref="C55:G55"/>
    <mergeCell ref="C60:G60"/>
    <mergeCell ref="C62:G62"/>
    <mergeCell ref="C85:G85"/>
    <mergeCell ref="C87:G87"/>
    <mergeCell ref="C95:G95"/>
    <mergeCell ref="C123:G123"/>
    <mergeCell ref="C125:G125"/>
    <mergeCell ref="C128:G128"/>
    <mergeCell ref="C140:G140"/>
    <mergeCell ref="C156:G156"/>
    <mergeCell ref="C99:G99"/>
    <mergeCell ref="C101:G101"/>
    <mergeCell ref="C103:G103"/>
    <mergeCell ref="C105:G105"/>
    <mergeCell ref="C107:G107"/>
    <mergeCell ref="C172:G172"/>
    <mergeCell ref="C177:G177"/>
    <mergeCell ref="C179:G179"/>
    <mergeCell ref="C183:G183"/>
    <mergeCell ref="C164:G16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50E6-050F-4B12-8ED5-3FFA76D5D6B6}">
  <sheetPr>
    <outlinePr summaryBelow="0"/>
  </sheetPr>
  <dimension ref="A1:BH5000"/>
  <sheetViews>
    <sheetView workbookViewId="0">
      <pane ySplit="7" topLeftCell="A156" activePane="bottomLeft" state="frozen"/>
      <selection activeCell="G25" sqref="G25:I25"/>
      <selection pane="bottomLeft" activeCell="F157" sqref="F157:F190"/>
    </sheetView>
  </sheetViews>
  <sheetFormatPr defaultRowHeight="12.7"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 customHeight="1" x14ac:dyDescent="0.3">
      <c r="A1" s="326" t="s">
        <v>213</v>
      </c>
      <c r="B1" s="326"/>
      <c r="C1" s="326"/>
      <c r="D1" s="326"/>
      <c r="E1" s="326"/>
      <c r="F1" s="326"/>
      <c r="G1" s="326"/>
      <c r="AG1" t="s">
        <v>214</v>
      </c>
    </row>
    <row r="2" spans="1:60" ht="24.95" customHeight="1" x14ac:dyDescent="0.25">
      <c r="A2" s="50" t="s">
        <v>6</v>
      </c>
      <c r="B2" s="49" t="s">
        <v>41</v>
      </c>
      <c r="C2" s="344" t="s">
        <v>42</v>
      </c>
      <c r="D2" s="345"/>
      <c r="E2" s="345"/>
      <c r="F2" s="345"/>
      <c r="G2" s="329"/>
      <c r="AG2" t="s">
        <v>215</v>
      </c>
    </row>
    <row r="3" spans="1:60" ht="24.95" customHeight="1" x14ac:dyDescent="0.25">
      <c r="A3" s="50" t="s">
        <v>7</v>
      </c>
      <c r="B3" s="49" t="s">
        <v>55</v>
      </c>
      <c r="C3" s="344" t="s">
        <v>56</v>
      </c>
      <c r="D3" s="345"/>
      <c r="E3" s="345"/>
      <c r="F3" s="345"/>
      <c r="G3" s="329"/>
      <c r="AC3" s="121" t="s">
        <v>215</v>
      </c>
      <c r="AG3" t="s">
        <v>216</v>
      </c>
    </row>
    <row r="4" spans="1:60" ht="24.95" customHeight="1" x14ac:dyDescent="0.25">
      <c r="A4" s="140" t="s">
        <v>8</v>
      </c>
      <c r="B4" s="141" t="s">
        <v>41</v>
      </c>
      <c r="C4" s="346" t="s">
        <v>56</v>
      </c>
      <c r="D4" s="347"/>
      <c r="E4" s="347"/>
      <c r="F4" s="347"/>
      <c r="G4" s="332"/>
      <c r="AG4" t="s">
        <v>217</v>
      </c>
    </row>
    <row r="5" spans="1:60" x14ac:dyDescent="0.25">
      <c r="D5" s="10"/>
    </row>
    <row r="6" spans="1:60" ht="38.049999999999997"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84</v>
      </c>
      <c r="C8" s="181" t="s">
        <v>85</v>
      </c>
      <c r="D8" s="161"/>
      <c r="E8" s="162"/>
      <c r="F8" s="163"/>
      <c r="G8" s="163">
        <f>SUMIF(AG9:AG37,"&lt;&gt;NOR",G9:G37)</f>
        <v>0</v>
      </c>
      <c r="H8" s="163"/>
      <c r="I8" s="163">
        <f>SUM(I9:I37)</f>
        <v>9574</v>
      </c>
      <c r="J8" s="163"/>
      <c r="K8" s="163">
        <f>SUM(K9:K37)</f>
        <v>14448</v>
      </c>
      <c r="L8" s="163"/>
      <c r="M8" s="163">
        <f>SUM(M9:M37)</f>
        <v>0</v>
      </c>
      <c r="N8" s="162"/>
      <c r="O8" s="162">
        <f>SUM(O9:O37)</f>
        <v>0</v>
      </c>
      <c r="P8" s="162"/>
      <c r="Q8" s="162">
        <f>SUM(Q9:Q37)</f>
        <v>0</v>
      </c>
      <c r="R8" s="163"/>
      <c r="S8" s="163"/>
      <c r="T8" s="164"/>
      <c r="U8" s="158"/>
      <c r="V8" s="158">
        <f>SUM(V9:V37)</f>
        <v>0</v>
      </c>
      <c r="W8" s="158"/>
      <c r="X8" s="158"/>
      <c r="Y8" s="158"/>
      <c r="AG8" t="s">
        <v>241</v>
      </c>
    </row>
    <row r="9" spans="1:60" outlineLevel="1" x14ac:dyDescent="0.25">
      <c r="A9" s="173">
        <v>1</v>
      </c>
      <c r="B9" s="174" t="s">
        <v>800</v>
      </c>
      <c r="C9" s="182" t="s">
        <v>801</v>
      </c>
      <c r="D9" s="175" t="s">
        <v>244</v>
      </c>
      <c r="E9" s="176">
        <v>2</v>
      </c>
      <c r="F9" s="177"/>
      <c r="G9" s="178">
        <f t="shared" ref="G9:G37" si="0">ROUND(E9*F9,2)</f>
        <v>0</v>
      </c>
      <c r="H9" s="177">
        <v>0</v>
      </c>
      <c r="I9" s="178">
        <f t="shared" ref="I9:I37" si="1">ROUND(E9*H9,2)</f>
        <v>0</v>
      </c>
      <c r="J9" s="177">
        <v>140</v>
      </c>
      <c r="K9" s="178">
        <f t="shared" ref="K9:K37" si="2">ROUND(E9*J9,2)</f>
        <v>280</v>
      </c>
      <c r="L9" s="178">
        <v>21</v>
      </c>
      <c r="M9" s="178">
        <f t="shared" ref="M9:M37" si="3">G9*(1+L9/100)</f>
        <v>0</v>
      </c>
      <c r="N9" s="176">
        <v>0</v>
      </c>
      <c r="O9" s="176">
        <f t="shared" ref="O9:O37" si="4">ROUND(E9*N9,2)</f>
        <v>0</v>
      </c>
      <c r="P9" s="176">
        <v>0</v>
      </c>
      <c r="Q9" s="176">
        <f t="shared" ref="Q9:Q37" si="5">ROUND(E9*P9,2)</f>
        <v>0</v>
      </c>
      <c r="R9" s="178"/>
      <c r="S9" s="178" t="s">
        <v>245</v>
      </c>
      <c r="T9" s="179" t="s">
        <v>246</v>
      </c>
      <c r="U9" s="157">
        <v>0</v>
      </c>
      <c r="V9" s="157">
        <f t="shared" ref="V9:V37" si="6">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802</v>
      </c>
      <c r="C10" s="182" t="s">
        <v>803</v>
      </c>
      <c r="D10" s="175" t="s">
        <v>244</v>
      </c>
      <c r="E10" s="176">
        <v>8</v>
      </c>
      <c r="F10" s="177"/>
      <c r="G10" s="178">
        <f t="shared" si="0"/>
        <v>0</v>
      </c>
      <c r="H10" s="177">
        <v>0</v>
      </c>
      <c r="I10" s="178">
        <f t="shared" si="1"/>
        <v>0</v>
      </c>
      <c r="J10" s="177">
        <v>87</v>
      </c>
      <c r="K10" s="178">
        <f t="shared" si="2"/>
        <v>696</v>
      </c>
      <c r="L10" s="178">
        <v>21</v>
      </c>
      <c r="M10" s="178">
        <f t="shared" si="3"/>
        <v>0</v>
      </c>
      <c r="N10" s="176">
        <v>0</v>
      </c>
      <c r="O10" s="176">
        <f t="shared" si="4"/>
        <v>0</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249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3</v>
      </c>
      <c r="B11" s="174" t="s">
        <v>804</v>
      </c>
      <c r="C11" s="182" t="s">
        <v>805</v>
      </c>
      <c r="D11" s="175" t="s">
        <v>244</v>
      </c>
      <c r="E11" s="176">
        <v>8</v>
      </c>
      <c r="F11" s="177"/>
      <c r="G11" s="178">
        <f t="shared" si="0"/>
        <v>0</v>
      </c>
      <c r="H11" s="177">
        <v>0</v>
      </c>
      <c r="I11" s="178">
        <f t="shared" si="1"/>
        <v>0</v>
      </c>
      <c r="J11" s="177">
        <v>140</v>
      </c>
      <c r="K11" s="178">
        <f t="shared" si="2"/>
        <v>1120</v>
      </c>
      <c r="L11" s="178">
        <v>21</v>
      </c>
      <c r="M11" s="178">
        <f t="shared" si="3"/>
        <v>0</v>
      </c>
      <c r="N11" s="176">
        <v>0</v>
      </c>
      <c r="O11" s="176">
        <f t="shared" si="4"/>
        <v>0</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3">
        <v>4</v>
      </c>
      <c r="B12" s="174" t="s">
        <v>806</v>
      </c>
      <c r="C12" s="182" t="s">
        <v>807</v>
      </c>
      <c r="D12" s="175" t="s">
        <v>244</v>
      </c>
      <c r="E12" s="176">
        <v>8</v>
      </c>
      <c r="F12" s="177"/>
      <c r="G12" s="178">
        <f t="shared" si="0"/>
        <v>0</v>
      </c>
      <c r="H12" s="177">
        <v>0</v>
      </c>
      <c r="I12" s="178">
        <f t="shared" si="1"/>
        <v>0</v>
      </c>
      <c r="J12" s="177">
        <v>95</v>
      </c>
      <c r="K12" s="178">
        <f t="shared" si="2"/>
        <v>760</v>
      </c>
      <c r="L12" s="178">
        <v>21</v>
      </c>
      <c r="M12" s="178">
        <f t="shared" si="3"/>
        <v>0</v>
      </c>
      <c r="N12" s="176">
        <v>0</v>
      </c>
      <c r="O12" s="176">
        <f t="shared" si="4"/>
        <v>0</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3">
        <v>5</v>
      </c>
      <c r="B13" s="174" t="s">
        <v>808</v>
      </c>
      <c r="C13" s="182" t="s">
        <v>809</v>
      </c>
      <c r="D13" s="175" t="s">
        <v>244</v>
      </c>
      <c r="E13" s="176">
        <v>1</v>
      </c>
      <c r="F13" s="177"/>
      <c r="G13" s="178">
        <f t="shared" si="0"/>
        <v>0</v>
      </c>
      <c r="H13" s="177">
        <v>0</v>
      </c>
      <c r="I13" s="178">
        <f t="shared" si="1"/>
        <v>0</v>
      </c>
      <c r="J13" s="177">
        <v>540</v>
      </c>
      <c r="K13" s="178">
        <f t="shared" si="2"/>
        <v>540</v>
      </c>
      <c r="L13" s="178">
        <v>21</v>
      </c>
      <c r="M13" s="178">
        <f t="shared" si="3"/>
        <v>0</v>
      </c>
      <c r="N13" s="176">
        <v>0</v>
      </c>
      <c r="O13" s="176">
        <f t="shared" si="4"/>
        <v>0</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810</v>
      </c>
      <c r="C14" s="182" t="s">
        <v>811</v>
      </c>
      <c r="D14" s="175" t="s">
        <v>244</v>
      </c>
      <c r="E14" s="176">
        <v>4</v>
      </c>
      <c r="F14" s="177"/>
      <c r="G14" s="178">
        <f t="shared" si="0"/>
        <v>0</v>
      </c>
      <c r="H14" s="177">
        <v>0</v>
      </c>
      <c r="I14" s="178">
        <f t="shared" si="1"/>
        <v>0</v>
      </c>
      <c r="J14" s="177">
        <v>80</v>
      </c>
      <c r="K14" s="178">
        <f t="shared" si="2"/>
        <v>320</v>
      </c>
      <c r="L14" s="178">
        <v>21</v>
      </c>
      <c r="M14" s="178">
        <f t="shared" si="3"/>
        <v>0</v>
      </c>
      <c r="N14" s="176">
        <v>0</v>
      </c>
      <c r="O14" s="176">
        <f t="shared" si="4"/>
        <v>0</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812</v>
      </c>
      <c r="C15" s="182" t="s">
        <v>813</v>
      </c>
      <c r="D15" s="175" t="s">
        <v>244</v>
      </c>
      <c r="E15" s="176">
        <v>4</v>
      </c>
      <c r="F15" s="177"/>
      <c r="G15" s="178">
        <f t="shared" si="0"/>
        <v>0</v>
      </c>
      <c r="H15" s="177">
        <v>0</v>
      </c>
      <c r="I15" s="178">
        <f t="shared" si="1"/>
        <v>0</v>
      </c>
      <c r="J15" s="177">
        <v>360</v>
      </c>
      <c r="K15" s="178">
        <f t="shared" si="2"/>
        <v>1440</v>
      </c>
      <c r="L15" s="178">
        <v>21</v>
      </c>
      <c r="M15" s="178">
        <f t="shared" si="3"/>
        <v>0</v>
      </c>
      <c r="N15" s="176">
        <v>0</v>
      </c>
      <c r="O15" s="176">
        <f t="shared" si="4"/>
        <v>0</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249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814</v>
      </c>
      <c r="C16" s="182" t="s">
        <v>815</v>
      </c>
      <c r="D16" s="175" t="s">
        <v>244</v>
      </c>
      <c r="E16" s="176">
        <v>1</v>
      </c>
      <c r="F16" s="177"/>
      <c r="G16" s="178">
        <f t="shared" si="0"/>
        <v>0</v>
      </c>
      <c r="H16" s="177">
        <v>0</v>
      </c>
      <c r="I16" s="178">
        <f t="shared" si="1"/>
        <v>0</v>
      </c>
      <c r="J16" s="177">
        <v>470</v>
      </c>
      <c r="K16" s="178">
        <f t="shared" si="2"/>
        <v>470</v>
      </c>
      <c r="L16" s="178">
        <v>21</v>
      </c>
      <c r="M16" s="178">
        <f t="shared" si="3"/>
        <v>0</v>
      </c>
      <c r="N16" s="176">
        <v>0</v>
      </c>
      <c r="O16" s="176">
        <f t="shared" si="4"/>
        <v>0</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9</v>
      </c>
      <c r="B17" s="174" t="s">
        <v>816</v>
      </c>
      <c r="C17" s="182" t="s">
        <v>817</v>
      </c>
      <c r="D17" s="175" t="s">
        <v>244</v>
      </c>
      <c r="E17" s="176">
        <v>4</v>
      </c>
      <c r="F17" s="177"/>
      <c r="G17" s="178">
        <f t="shared" si="0"/>
        <v>0</v>
      </c>
      <c r="H17" s="177">
        <v>0</v>
      </c>
      <c r="I17" s="178">
        <f t="shared" si="1"/>
        <v>0</v>
      </c>
      <c r="J17" s="177">
        <v>87</v>
      </c>
      <c r="K17" s="178">
        <f t="shared" si="2"/>
        <v>348</v>
      </c>
      <c r="L17" s="178">
        <v>21</v>
      </c>
      <c r="M17" s="178">
        <f t="shared" si="3"/>
        <v>0</v>
      </c>
      <c r="N17" s="176">
        <v>0</v>
      </c>
      <c r="O17" s="176">
        <f t="shared" si="4"/>
        <v>0</v>
      </c>
      <c r="P17" s="176">
        <v>0</v>
      </c>
      <c r="Q17" s="176">
        <f t="shared" si="5"/>
        <v>0</v>
      </c>
      <c r="R17" s="178"/>
      <c r="S17" s="178" t="s">
        <v>245</v>
      </c>
      <c r="T17" s="179" t="s">
        <v>246</v>
      </c>
      <c r="U17" s="157">
        <v>0</v>
      </c>
      <c r="V17" s="157">
        <f t="shared" si="6"/>
        <v>0</v>
      </c>
      <c r="W17" s="157"/>
      <c r="X17" s="157" t="s">
        <v>247</v>
      </c>
      <c r="Y17" s="157" t="s">
        <v>248</v>
      </c>
      <c r="Z17" s="147"/>
      <c r="AA17" s="147"/>
      <c r="AB17" s="147"/>
      <c r="AC17" s="147"/>
      <c r="AD17" s="147"/>
      <c r="AE17" s="147"/>
      <c r="AF17" s="147"/>
      <c r="AG17" s="147" t="s">
        <v>249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10</v>
      </c>
      <c r="B18" s="174" t="s">
        <v>818</v>
      </c>
      <c r="C18" s="182" t="s">
        <v>819</v>
      </c>
      <c r="D18" s="175" t="s">
        <v>244</v>
      </c>
      <c r="E18" s="176">
        <v>4</v>
      </c>
      <c r="F18" s="177"/>
      <c r="G18" s="178">
        <f t="shared" si="0"/>
        <v>0</v>
      </c>
      <c r="H18" s="177">
        <v>0</v>
      </c>
      <c r="I18" s="178">
        <f t="shared" si="1"/>
        <v>0</v>
      </c>
      <c r="J18" s="177">
        <v>86</v>
      </c>
      <c r="K18" s="178">
        <f t="shared" si="2"/>
        <v>344</v>
      </c>
      <c r="L18" s="178">
        <v>21</v>
      </c>
      <c r="M18" s="178">
        <f t="shared" si="3"/>
        <v>0</v>
      </c>
      <c r="N18" s="176">
        <v>0</v>
      </c>
      <c r="O18" s="176">
        <f t="shared" si="4"/>
        <v>0</v>
      </c>
      <c r="P18" s="176">
        <v>0</v>
      </c>
      <c r="Q18" s="176">
        <f t="shared" si="5"/>
        <v>0</v>
      </c>
      <c r="R18" s="178"/>
      <c r="S18" s="178" t="s">
        <v>245</v>
      </c>
      <c r="T18" s="179" t="s">
        <v>246</v>
      </c>
      <c r="U18" s="157">
        <v>0</v>
      </c>
      <c r="V18" s="157">
        <f t="shared" si="6"/>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3">
        <v>11</v>
      </c>
      <c r="B19" s="174" t="s">
        <v>820</v>
      </c>
      <c r="C19" s="182" t="s">
        <v>821</v>
      </c>
      <c r="D19" s="175" t="s">
        <v>244</v>
      </c>
      <c r="E19" s="176">
        <v>4</v>
      </c>
      <c r="F19" s="177"/>
      <c r="G19" s="178">
        <f t="shared" si="0"/>
        <v>0</v>
      </c>
      <c r="H19" s="177">
        <v>0</v>
      </c>
      <c r="I19" s="178">
        <f t="shared" si="1"/>
        <v>0</v>
      </c>
      <c r="J19" s="177">
        <v>80</v>
      </c>
      <c r="K19" s="178">
        <f t="shared" si="2"/>
        <v>320</v>
      </c>
      <c r="L19" s="178">
        <v>21</v>
      </c>
      <c r="M19" s="178">
        <f t="shared" si="3"/>
        <v>0</v>
      </c>
      <c r="N19" s="176">
        <v>0</v>
      </c>
      <c r="O19" s="176">
        <f t="shared" si="4"/>
        <v>0</v>
      </c>
      <c r="P19" s="176">
        <v>0</v>
      </c>
      <c r="Q19" s="176">
        <f t="shared" si="5"/>
        <v>0</v>
      </c>
      <c r="R19" s="178"/>
      <c r="S19" s="178" t="s">
        <v>245</v>
      </c>
      <c r="T19" s="179" t="s">
        <v>246</v>
      </c>
      <c r="U19" s="157">
        <v>0</v>
      </c>
      <c r="V19" s="157">
        <f t="shared" si="6"/>
        <v>0</v>
      </c>
      <c r="W19" s="157"/>
      <c r="X19" s="157" t="s">
        <v>247</v>
      </c>
      <c r="Y19" s="157" t="s">
        <v>248</v>
      </c>
      <c r="Z19" s="147"/>
      <c r="AA19" s="147"/>
      <c r="AB19" s="147"/>
      <c r="AC19" s="147"/>
      <c r="AD19" s="147"/>
      <c r="AE19" s="147"/>
      <c r="AF19" s="147"/>
      <c r="AG19" s="147" t="s">
        <v>249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3">
        <v>12</v>
      </c>
      <c r="B20" s="174" t="s">
        <v>822</v>
      </c>
      <c r="C20" s="182" t="s">
        <v>823</v>
      </c>
      <c r="D20" s="175" t="s">
        <v>342</v>
      </c>
      <c r="E20" s="176">
        <v>4</v>
      </c>
      <c r="F20" s="177"/>
      <c r="G20" s="178">
        <f t="shared" si="0"/>
        <v>0</v>
      </c>
      <c r="H20" s="177">
        <v>0</v>
      </c>
      <c r="I20" s="178">
        <f t="shared" si="1"/>
        <v>0</v>
      </c>
      <c r="J20" s="177">
        <v>350</v>
      </c>
      <c r="K20" s="178">
        <f t="shared" si="2"/>
        <v>1400</v>
      </c>
      <c r="L20" s="178">
        <v>21</v>
      </c>
      <c r="M20" s="178">
        <f t="shared" si="3"/>
        <v>0</v>
      </c>
      <c r="N20" s="176">
        <v>0</v>
      </c>
      <c r="O20" s="176">
        <f t="shared" si="4"/>
        <v>0</v>
      </c>
      <c r="P20" s="176">
        <v>0</v>
      </c>
      <c r="Q20" s="176">
        <f t="shared" si="5"/>
        <v>0</v>
      </c>
      <c r="R20" s="178"/>
      <c r="S20" s="178" t="s">
        <v>245</v>
      </c>
      <c r="T20" s="179" t="s">
        <v>246</v>
      </c>
      <c r="U20" s="157">
        <v>0</v>
      </c>
      <c r="V20" s="157">
        <f t="shared" si="6"/>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13</v>
      </c>
      <c r="B21" s="174" t="s">
        <v>824</v>
      </c>
      <c r="C21" s="182" t="s">
        <v>825</v>
      </c>
      <c r="D21" s="175" t="s">
        <v>244</v>
      </c>
      <c r="E21" s="176">
        <v>1</v>
      </c>
      <c r="F21" s="177"/>
      <c r="G21" s="178">
        <f t="shared" si="0"/>
        <v>0</v>
      </c>
      <c r="H21" s="177">
        <v>0</v>
      </c>
      <c r="I21" s="178">
        <f t="shared" si="1"/>
        <v>0</v>
      </c>
      <c r="J21" s="177">
        <v>520</v>
      </c>
      <c r="K21" s="178">
        <f t="shared" si="2"/>
        <v>520</v>
      </c>
      <c r="L21" s="178">
        <v>21</v>
      </c>
      <c r="M21" s="178">
        <f t="shared" si="3"/>
        <v>0</v>
      </c>
      <c r="N21" s="176">
        <v>0</v>
      </c>
      <c r="O21" s="176">
        <f t="shared" si="4"/>
        <v>0</v>
      </c>
      <c r="P21" s="176">
        <v>0</v>
      </c>
      <c r="Q21" s="176">
        <f t="shared" si="5"/>
        <v>0</v>
      </c>
      <c r="R21" s="178"/>
      <c r="S21" s="178" t="s">
        <v>245</v>
      </c>
      <c r="T21" s="179" t="s">
        <v>246</v>
      </c>
      <c r="U21" s="157">
        <v>0</v>
      </c>
      <c r="V21" s="157">
        <f t="shared" si="6"/>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14</v>
      </c>
      <c r="B22" s="174" t="s">
        <v>826</v>
      </c>
      <c r="C22" s="182" t="s">
        <v>827</v>
      </c>
      <c r="D22" s="175" t="s">
        <v>244</v>
      </c>
      <c r="E22" s="176">
        <v>1</v>
      </c>
      <c r="F22" s="177"/>
      <c r="G22" s="178">
        <f t="shared" si="0"/>
        <v>0</v>
      </c>
      <c r="H22" s="177">
        <v>0</v>
      </c>
      <c r="I22" s="178">
        <f t="shared" si="1"/>
        <v>0</v>
      </c>
      <c r="J22" s="177">
        <v>750</v>
      </c>
      <c r="K22" s="178">
        <f t="shared" si="2"/>
        <v>750</v>
      </c>
      <c r="L22" s="178">
        <v>21</v>
      </c>
      <c r="M22" s="178">
        <f t="shared" si="3"/>
        <v>0</v>
      </c>
      <c r="N22" s="176">
        <v>0</v>
      </c>
      <c r="O22" s="176">
        <f t="shared" si="4"/>
        <v>0</v>
      </c>
      <c r="P22" s="176">
        <v>0</v>
      </c>
      <c r="Q22" s="176">
        <f t="shared" si="5"/>
        <v>0</v>
      </c>
      <c r="R22" s="178"/>
      <c r="S22" s="178" t="s">
        <v>245</v>
      </c>
      <c r="T22" s="179" t="s">
        <v>246</v>
      </c>
      <c r="U22" s="157">
        <v>0</v>
      </c>
      <c r="V22" s="157">
        <f t="shared" si="6"/>
        <v>0</v>
      </c>
      <c r="W22" s="157"/>
      <c r="X22" s="157" t="s">
        <v>247</v>
      </c>
      <c r="Y22" s="157" t="s">
        <v>248</v>
      </c>
      <c r="Z22" s="147"/>
      <c r="AA22" s="147"/>
      <c r="AB22" s="147"/>
      <c r="AC22" s="147"/>
      <c r="AD22" s="147"/>
      <c r="AE22" s="147"/>
      <c r="AF22" s="147"/>
      <c r="AG22" s="147" t="s">
        <v>249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3">
        <v>15</v>
      </c>
      <c r="B23" s="174" t="s">
        <v>828</v>
      </c>
      <c r="C23" s="182" t="s">
        <v>829</v>
      </c>
      <c r="D23" s="175" t="s">
        <v>244</v>
      </c>
      <c r="E23" s="176">
        <v>1</v>
      </c>
      <c r="F23" s="177"/>
      <c r="G23" s="178">
        <f t="shared" si="0"/>
        <v>0</v>
      </c>
      <c r="H23" s="177">
        <v>0</v>
      </c>
      <c r="I23" s="178">
        <f t="shared" si="1"/>
        <v>0</v>
      </c>
      <c r="J23" s="177">
        <v>580</v>
      </c>
      <c r="K23" s="178">
        <f t="shared" si="2"/>
        <v>580</v>
      </c>
      <c r="L23" s="178">
        <v>21</v>
      </c>
      <c r="M23" s="178">
        <f t="shared" si="3"/>
        <v>0</v>
      </c>
      <c r="N23" s="176">
        <v>0</v>
      </c>
      <c r="O23" s="176">
        <f t="shared" si="4"/>
        <v>0</v>
      </c>
      <c r="P23" s="176">
        <v>0</v>
      </c>
      <c r="Q23" s="176">
        <f t="shared" si="5"/>
        <v>0</v>
      </c>
      <c r="R23" s="178"/>
      <c r="S23" s="178" t="s">
        <v>245</v>
      </c>
      <c r="T23" s="179" t="s">
        <v>246</v>
      </c>
      <c r="U23" s="157">
        <v>0</v>
      </c>
      <c r="V23" s="157">
        <f t="shared" si="6"/>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16</v>
      </c>
      <c r="B24" s="174" t="s">
        <v>830</v>
      </c>
      <c r="C24" s="182" t="s">
        <v>831</v>
      </c>
      <c r="D24" s="175" t="s">
        <v>244</v>
      </c>
      <c r="E24" s="176">
        <v>1</v>
      </c>
      <c r="F24" s="177"/>
      <c r="G24" s="178">
        <f t="shared" si="0"/>
        <v>0</v>
      </c>
      <c r="H24" s="177">
        <v>0</v>
      </c>
      <c r="I24" s="178">
        <f t="shared" si="1"/>
        <v>0</v>
      </c>
      <c r="J24" s="177">
        <v>400</v>
      </c>
      <c r="K24" s="178">
        <f t="shared" si="2"/>
        <v>400</v>
      </c>
      <c r="L24" s="178">
        <v>21</v>
      </c>
      <c r="M24" s="178">
        <f t="shared" si="3"/>
        <v>0</v>
      </c>
      <c r="N24" s="176">
        <v>0</v>
      </c>
      <c r="O24" s="176">
        <f t="shared" si="4"/>
        <v>0</v>
      </c>
      <c r="P24" s="176">
        <v>0</v>
      </c>
      <c r="Q24" s="176">
        <f t="shared" si="5"/>
        <v>0</v>
      </c>
      <c r="R24" s="178"/>
      <c r="S24" s="178" t="s">
        <v>245</v>
      </c>
      <c r="T24" s="179" t="s">
        <v>246</v>
      </c>
      <c r="U24" s="157">
        <v>0</v>
      </c>
      <c r="V24" s="157">
        <f t="shared" si="6"/>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17</v>
      </c>
      <c r="B25" s="174" t="s">
        <v>832</v>
      </c>
      <c r="C25" s="182" t="s">
        <v>833</v>
      </c>
      <c r="D25" s="175" t="s">
        <v>244</v>
      </c>
      <c r="E25" s="176">
        <v>4</v>
      </c>
      <c r="F25" s="177"/>
      <c r="G25" s="178">
        <f t="shared" si="0"/>
        <v>0</v>
      </c>
      <c r="H25" s="177">
        <v>0</v>
      </c>
      <c r="I25" s="178">
        <f t="shared" si="1"/>
        <v>0</v>
      </c>
      <c r="J25" s="177">
        <v>220</v>
      </c>
      <c r="K25" s="178">
        <f t="shared" si="2"/>
        <v>880</v>
      </c>
      <c r="L25" s="178">
        <v>21</v>
      </c>
      <c r="M25" s="178">
        <f t="shared" si="3"/>
        <v>0</v>
      </c>
      <c r="N25" s="176">
        <v>0</v>
      </c>
      <c r="O25" s="176">
        <f t="shared" si="4"/>
        <v>0</v>
      </c>
      <c r="P25" s="176">
        <v>0</v>
      </c>
      <c r="Q25" s="176">
        <f t="shared" si="5"/>
        <v>0</v>
      </c>
      <c r="R25" s="178"/>
      <c r="S25" s="178" t="s">
        <v>245</v>
      </c>
      <c r="T25" s="179" t="s">
        <v>246</v>
      </c>
      <c r="U25" s="157">
        <v>0</v>
      </c>
      <c r="V25" s="157">
        <f t="shared" si="6"/>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18</v>
      </c>
      <c r="B26" s="174" t="s">
        <v>834</v>
      </c>
      <c r="C26" s="182" t="s">
        <v>835</v>
      </c>
      <c r="D26" s="175" t="s">
        <v>342</v>
      </c>
      <c r="E26" s="176">
        <v>4</v>
      </c>
      <c r="F26" s="177"/>
      <c r="G26" s="178">
        <f t="shared" si="0"/>
        <v>0</v>
      </c>
      <c r="H26" s="177">
        <v>0</v>
      </c>
      <c r="I26" s="178">
        <f t="shared" si="1"/>
        <v>0</v>
      </c>
      <c r="J26" s="177">
        <v>220</v>
      </c>
      <c r="K26" s="178">
        <f t="shared" si="2"/>
        <v>880</v>
      </c>
      <c r="L26" s="178">
        <v>21</v>
      </c>
      <c r="M26" s="178">
        <f t="shared" si="3"/>
        <v>0</v>
      </c>
      <c r="N26" s="176">
        <v>0</v>
      </c>
      <c r="O26" s="176">
        <f t="shared" si="4"/>
        <v>0</v>
      </c>
      <c r="P26" s="176">
        <v>0</v>
      </c>
      <c r="Q26" s="176">
        <f t="shared" si="5"/>
        <v>0</v>
      </c>
      <c r="R26" s="178"/>
      <c r="S26" s="178" t="s">
        <v>245</v>
      </c>
      <c r="T26" s="179" t="s">
        <v>246</v>
      </c>
      <c r="U26" s="157">
        <v>0</v>
      </c>
      <c r="V26" s="157">
        <f t="shared" si="6"/>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19</v>
      </c>
      <c r="B27" s="174" t="s">
        <v>836</v>
      </c>
      <c r="C27" s="182" t="s">
        <v>837</v>
      </c>
      <c r="D27" s="175" t="s">
        <v>342</v>
      </c>
      <c r="E27" s="176">
        <v>4</v>
      </c>
      <c r="F27" s="177"/>
      <c r="G27" s="178">
        <f t="shared" si="0"/>
        <v>0</v>
      </c>
      <c r="H27" s="177">
        <v>0</v>
      </c>
      <c r="I27" s="178">
        <f t="shared" si="1"/>
        <v>0</v>
      </c>
      <c r="J27" s="177">
        <v>250</v>
      </c>
      <c r="K27" s="178">
        <f t="shared" si="2"/>
        <v>1000</v>
      </c>
      <c r="L27" s="178">
        <v>21</v>
      </c>
      <c r="M27" s="178">
        <f t="shared" si="3"/>
        <v>0</v>
      </c>
      <c r="N27" s="176">
        <v>0</v>
      </c>
      <c r="O27" s="176">
        <f t="shared" si="4"/>
        <v>0</v>
      </c>
      <c r="P27" s="176">
        <v>0</v>
      </c>
      <c r="Q27" s="176">
        <f t="shared" si="5"/>
        <v>0</v>
      </c>
      <c r="R27" s="178"/>
      <c r="S27" s="178" t="s">
        <v>245</v>
      </c>
      <c r="T27" s="179" t="s">
        <v>246</v>
      </c>
      <c r="U27" s="157">
        <v>0</v>
      </c>
      <c r="V27" s="157">
        <f t="shared" si="6"/>
        <v>0</v>
      </c>
      <c r="W27" s="157"/>
      <c r="X27" s="157" t="s">
        <v>247</v>
      </c>
      <c r="Y27" s="157" t="s">
        <v>248</v>
      </c>
      <c r="Z27" s="147"/>
      <c r="AA27" s="147"/>
      <c r="AB27" s="147"/>
      <c r="AC27" s="147"/>
      <c r="AD27" s="147"/>
      <c r="AE27" s="147"/>
      <c r="AF27" s="147"/>
      <c r="AG27" s="147" t="s">
        <v>249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20</v>
      </c>
      <c r="B28" s="174" t="s">
        <v>838</v>
      </c>
      <c r="C28" s="182" t="s">
        <v>839</v>
      </c>
      <c r="D28" s="175" t="s">
        <v>342</v>
      </c>
      <c r="E28" s="176">
        <v>4</v>
      </c>
      <c r="F28" s="177"/>
      <c r="G28" s="178">
        <f t="shared" si="0"/>
        <v>0</v>
      </c>
      <c r="H28" s="177">
        <v>0</v>
      </c>
      <c r="I28" s="178">
        <f t="shared" si="1"/>
        <v>0</v>
      </c>
      <c r="J28" s="177">
        <v>350</v>
      </c>
      <c r="K28" s="178">
        <f t="shared" si="2"/>
        <v>1400</v>
      </c>
      <c r="L28" s="178">
        <v>21</v>
      </c>
      <c r="M28" s="178">
        <f t="shared" si="3"/>
        <v>0</v>
      </c>
      <c r="N28" s="176">
        <v>0</v>
      </c>
      <c r="O28" s="176">
        <f t="shared" si="4"/>
        <v>0</v>
      </c>
      <c r="P28" s="176">
        <v>0</v>
      </c>
      <c r="Q28" s="176">
        <f t="shared" si="5"/>
        <v>0</v>
      </c>
      <c r="R28" s="178"/>
      <c r="S28" s="178" t="s">
        <v>245</v>
      </c>
      <c r="T28" s="179" t="s">
        <v>246</v>
      </c>
      <c r="U28" s="157">
        <v>0</v>
      </c>
      <c r="V28" s="157">
        <f t="shared" si="6"/>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21</v>
      </c>
      <c r="B29" s="174" t="s">
        <v>840</v>
      </c>
      <c r="C29" s="182" t="s">
        <v>841</v>
      </c>
      <c r="D29" s="175" t="s">
        <v>842</v>
      </c>
      <c r="E29" s="176">
        <v>32</v>
      </c>
      <c r="F29" s="177"/>
      <c r="G29" s="178">
        <f t="shared" si="0"/>
        <v>0</v>
      </c>
      <c r="H29" s="177">
        <v>49</v>
      </c>
      <c r="I29" s="178">
        <f t="shared" si="1"/>
        <v>1568</v>
      </c>
      <c r="J29" s="177">
        <v>0</v>
      </c>
      <c r="K29" s="178">
        <f t="shared" si="2"/>
        <v>0</v>
      </c>
      <c r="L29" s="178">
        <v>21</v>
      </c>
      <c r="M29" s="178">
        <f t="shared" si="3"/>
        <v>0</v>
      </c>
      <c r="N29" s="176">
        <v>0</v>
      </c>
      <c r="O29" s="176">
        <f t="shared" si="4"/>
        <v>0</v>
      </c>
      <c r="P29" s="176">
        <v>0</v>
      </c>
      <c r="Q29" s="176">
        <f t="shared" si="5"/>
        <v>0</v>
      </c>
      <c r="R29" s="178"/>
      <c r="S29" s="178" t="s">
        <v>245</v>
      </c>
      <c r="T29" s="179" t="s">
        <v>246</v>
      </c>
      <c r="U29" s="157">
        <v>0</v>
      </c>
      <c r="V29" s="157">
        <f t="shared" si="6"/>
        <v>0</v>
      </c>
      <c r="W29" s="157"/>
      <c r="X29" s="157" t="s">
        <v>264</v>
      </c>
      <c r="Y29" s="157" t="s">
        <v>248</v>
      </c>
      <c r="Z29" s="147"/>
      <c r="AA29" s="147"/>
      <c r="AB29" s="147"/>
      <c r="AC29" s="147"/>
      <c r="AD29" s="147"/>
      <c r="AE29" s="147"/>
      <c r="AF29" s="147"/>
      <c r="AG29" s="147" t="s">
        <v>265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22</v>
      </c>
      <c r="B30" s="174" t="s">
        <v>843</v>
      </c>
      <c r="C30" s="182" t="s">
        <v>844</v>
      </c>
      <c r="D30" s="175" t="s">
        <v>337</v>
      </c>
      <c r="E30" s="176">
        <v>260</v>
      </c>
      <c r="F30" s="177"/>
      <c r="G30" s="178">
        <f t="shared" si="0"/>
        <v>0</v>
      </c>
      <c r="H30" s="177">
        <v>9.9</v>
      </c>
      <c r="I30" s="178">
        <f t="shared" si="1"/>
        <v>2574</v>
      </c>
      <c r="J30" s="177">
        <v>0</v>
      </c>
      <c r="K30" s="178">
        <f t="shared" si="2"/>
        <v>0</v>
      </c>
      <c r="L30" s="178">
        <v>21</v>
      </c>
      <c r="M30" s="178">
        <f t="shared" si="3"/>
        <v>0</v>
      </c>
      <c r="N30" s="176">
        <v>0</v>
      </c>
      <c r="O30" s="176">
        <f t="shared" si="4"/>
        <v>0</v>
      </c>
      <c r="P30" s="176">
        <v>0</v>
      </c>
      <c r="Q30" s="176">
        <f t="shared" si="5"/>
        <v>0</v>
      </c>
      <c r="R30" s="178"/>
      <c r="S30" s="178" t="s">
        <v>245</v>
      </c>
      <c r="T30" s="179" t="s">
        <v>246</v>
      </c>
      <c r="U30" s="157">
        <v>0</v>
      </c>
      <c r="V30" s="157">
        <f t="shared" si="6"/>
        <v>0</v>
      </c>
      <c r="W30" s="157"/>
      <c r="X30" s="157" t="s">
        <v>264</v>
      </c>
      <c r="Y30" s="157" t="s">
        <v>248</v>
      </c>
      <c r="Z30" s="147"/>
      <c r="AA30" s="147"/>
      <c r="AB30" s="147"/>
      <c r="AC30" s="147"/>
      <c r="AD30" s="147"/>
      <c r="AE30" s="147"/>
      <c r="AF30" s="147"/>
      <c r="AG30" s="147" t="s">
        <v>265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23</v>
      </c>
      <c r="B31" s="174" t="s">
        <v>845</v>
      </c>
      <c r="C31" s="182" t="s">
        <v>846</v>
      </c>
      <c r="D31" s="175" t="s">
        <v>337</v>
      </c>
      <c r="E31" s="176">
        <v>122</v>
      </c>
      <c r="F31" s="177"/>
      <c r="G31" s="178">
        <f t="shared" si="0"/>
        <v>0</v>
      </c>
      <c r="H31" s="177">
        <v>12</v>
      </c>
      <c r="I31" s="178">
        <f t="shared" si="1"/>
        <v>1464</v>
      </c>
      <c r="J31" s="177">
        <v>0</v>
      </c>
      <c r="K31" s="178">
        <f t="shared" si="2"/>
        <v>0</v>
      </c>
      <c r="L31" s="178">
        <v>21</v>
      </c>
      <c r="M31" s="178">
        <f t="shared" si="3"/>
        <v>0</v>
      </c>
      <c r="N31" s="176">
        <v>0</v>
      </c>
      <c r="O31" s="176">
        <f t="shared" si="4"/>
        <v>0</v>
      </c>
      <c r="P31" s="176">
        <v>0</v>
      </c>
      <c r="Q31" s="176">
        <f t="shared" si="5"/>
        <v>0</v>
      </c>
      <c r="R31" s="178"/>
      <c r="S31" s="178" t="s">
        <v>245</v>
      </c>
      <c r="T31" s="179" t="s">
        <v>246</v>
      </c>
      <c r="U31" s="157">
        <v>0</v>
      </c>
      <c r="V31" s="157">
        <f t="shared" si="6"/>
        <v>0</v>
      </c>
      <c r="W31" s="157"/>
      <c r="X31" s="157" t="s">
        <v>264</v>
      </c>
      <c r="Y31" s="157" t="s">
        <v>248</v>
      </c>
      <c r="Z31" s="147"/>
      <c r="AA31" s="147"/>
      <c r="AB31" s="147"/>
      <c r="AC31" s="147"/>
      <c r="AD31" s="147"/>
      <c r="AE31" s="147"/>
      <c r="AF31" s="147"/>
      <c r="AG31" s="147" t="s">
        <v>265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24</v>
      </c>
      <c r="B32" s="174" t="s">
        <v>847</v>
      </c>
      <c r="C32" s="182" t="s">
        <v>848</v>
      </c>
      <c r="D32" s="175" t="s">
        <v>337</v>
      </c>
      <c r="E32" s="176">
        <v>122</v>
      </c>
      <c r="F32" s="177"/>
      <c r="G32" s="178">
        <f t="shared" si="0"/>
        <v>0</v>
      </c>
      <c r="H32" s="177">
        <v>17</v>
      </c>
      <c r="I32" s="178">
        <f t="shared" si="1"/>
        <v>2074</v>
      </c>
      <c r="J32" s="177">
        <v>0</v>
      </c>
      <c r="K32" s="178">
        <f t="shared" si="2"/>
        <v>0</v>
      </c>
      <c r="L32" s="178">
        <v>21</v>
      </c>
      <c r="M32" s="178">
        <f t="shared" si="3"/>
        <v>0</v>
      </c>
      <c r="N32" s="176">
        <v>0</v>
      </c>
      <c r="O32" s="176">
        <f t="shared" si="4"/>
        <v>0</v>
      </c>
      <c r="P32" s="176">
        <v>0</v>
      </c>
      <c r="Q32" s="176">
        <f t="shared" si="5"/>
        <v>0</v>
      </c>
      <c r="R32" s="178"/>
      <c r="S32" s="178" t="s">
        <v>245</v>
      </c>
      <c r="T32" s="179" t="s">
        <v>246</v>
      </c>
      <c r="U32" s="157">
        <v>0</v>
      </c>
      <c r="V32" s="157">
        <f t="shared" si="6"/>
        <v>0</v>
      </c>
      <c r="W32" s="157"/>
      <c r="X32" s="157" t="s">
        <v>264</v>
      </c>
      <c r="Y32" s="157" t="s">
        <v>248</v>
      </c>
      <c r="Z32" s="147"/>
      <c r="AA32" s="147"/>
      <c r="AB32" s="147"/>
      <c r="AC32" s="147"/>
      <c r="AD32" s="147"/>
      <c r="AE32" s="147"/>
      <c r="AF32" s="147"/>
      <c r="AG32" s="147" t="s">
        <v>265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25</v>
      </c>
      <c r="B33" s="174" t="s">
        <v>849</v>
      </c>
      <c r="C33" s="182" t="s">
        <v>850</v>
      </c>
      <c r="D33" s="175" t="s">
        <v>244</v>
      </c>
      <c r="E33" s="176">
        <v>2</v>
      </c>
      <c r="F33" s="177"/>
      <c r="G33" s="178">
        <f t="shared" si="0"/>
        <v>0</v>
      </c>
      <c r="H33" s="177">
        <v>60</v>
      </c>
      <c r="I33" s="178">
        <f t="shared" si="1"/>
        <v>120</v>
      </c>
      <c r="J33" s="177">
        <v>0</v>
      </c>
      <c r="K33" s="178">
        <f t="shared" si="2"/>
        <v>0</v>
      </c>
      <c r="L33" s="178">
        <v>21</v>
      </c>
      <c r="M33" s="178">
        <f t="shared" si="3"/>
        <v>0</v>
      </c>
      <c r="N33" s="176">
        <v>0</v>
      </c>
      <c r="O33" s="176">
        <f t="shared" si="4"/>
        <v>0</v>
      </c>
      <c r="P33" s="176">
        <v>0</v>
      </c>
      <c r="Q33" s="176">
        <f t="shared" si="5"/>
        <v>0</v>
      </c>
      <c r="R33" s="178"/>
      <c r="S33" s="178" t="s">
        <v>245</v>
      </c>
      <c r="T33" s="179" t="s">
        <v>246</v>
      </c>
      <c r="U33" s="157">
        <v>0</v>
      </c>
      <c r="V33" s="157">
        <f t="shared" si="6"/>
        <v>0</v>
      </c>
      <c r="W33" s="157"/>
      <c r="X33" s="157" t="s">
        <v>264</v>
      </c>
      <c r="Y33" s="157" t="s">
        <v>248</v>
      </c>
      <c r="Z33" s="147"/>
      <c r="AA33" s="147"/>
      <c r="AB33" s="147"/>
      <c r="AC33" s="147"/>
      <c r="AD33" s="147"/>
      <c r="AE33" s="147"/>
      <c r="AF33" s="147"/>
      <c r="AG33" s="147" t="s">
        <v>265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26</v>
      </c>
      <c r="B34" s="174" t="s">
        <v>851</v>
      </c>
      <c r="C34" s="182" t="s">
        <v>852</v>
      </c>
      <c r="D34" s="175" t="s">
        <v>244</v>
      </c>
      <c r="E34" s="176">
        <v>2</v>
      </c>
      <c r="F34" s="177"/>
      <c r="G34" s="178">
        <f t="shared" si="0"/>
        <v>0</v>
      </c>
      <c r="H34" s="177">
        <v>42</v>
      </c>
      <c r="I34" s="178">
        <f t="shared" si="1"/>
        <v>84</v>
      </c>
      <c r="J34" s="177">
        <v>0</v>
      </c>
      <c r="K34" s="178">
        <f t="shared" si="2"/>
        <v>0</v>
      </c>
      <c r="L34" s="178">
        <v>21</v>
      </c>
      <c r="M34" s="178">
        <f t="shared" si="3"/>
        <v>0</v>
      </c>
      <c r="N34" s="176">
        <v>0</v>
      </c>
      <c r="O34" s="176">
        <f t="shared" si="4"/>
        <v>0</v>
      </c>
      <c r="P34" s="176">
        <v>0</v>
      </c>
      <c r="Q34" s="176">
        <f t="shared" si="5"/>
        <v>0</v>
      </c>
      <c r="R34" s="178"/>
      <c r="S34" s="178" t="s">
        <v>245</v>
      </c>
      <c r="T34" s="179" t="s">
        <v>246</v>
      </c>
      <c r="U34" s="157">
        <v>0</v>
      </c>
      <c r="V34" s="157">
        <f t="shared" si="6"/>
        <v>0</v>
      </c>
      <c r="W34" s="157"/>
      <c r="X34" s="157" t="s">
        <v>264</v>
      </c>
      <c r="Y34" s="157" t="s">
        <v>248</v>
      </c>
      <c r="Z34" s="147"/>
      <c r="AA34" s="147"/>
      <c r="AB34" s="147"/>
      <c r="AC34" s="147"/>
      <c r="AD34" s="147"/>
      <c r="AE34" s="147"/>
      <c r="AF34" s="147"/>
      <c r="AG34" s="147" t="s">
        <v>265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3">
        <v>27</v>
      </c>
      <c r="B35" s="174" t="s">
        <v>853</v>
      </c>
      <c r="C35" s="182" t="s">
        <v>854</v>
      </c>
      <c r="D35" s="175" t="s">
        <v>244</v>
      </c>
      <c r="E35" s="176">
        <v>4</v>
      </c>
      <c r="F35" s="177"/>
      <c r="G35" s="178">
        <f t="shared" si="0"/>
        <v>0</v>
      </c>
      <c r="H35" s="177">
        <v>37</v>
      </c>
      <c r="I35" s="178">
        <f t="shared" si="1"/>
        <v>148</v>
      </c>
      <c r="J35" s="177">
        <v>0</v>
      </c>
      <c r="K35" s="178">
        <f t="shared" si="2"/>
        <v>0</v>
      </c>
      <c r="L35" s="178">
        <v>21</v>
      </c>
      <c r="M35" s="178">
        <f t="shared" si="3"/>
        <v>0</v>
      </c>
      <c r="N35" s="176">
        <v>0</v>
      </c>
      <c r="O35" s="176">
        <f t="shared" si="4"/>
        <v>0</v>
      </c>
      <c r="P35" s="176">
        <v>0</v>
      </c>
      <c r="Q35" s="176">
        <f t="shared" si="5"/>
        <v>0</v>
      </c>
      <c r="R35" s="178"/>
      <c r="S35" s="178" t="s">
        <v>245</v>
      </c>
      <c r="T35" s="179" t="s">
        <v>246</v>
      </c>
      <c r="U35" s="157">
        <v>0</v>
      </c>
      <c r="V35" s="157">
        <f t="shared" si="6"/>
        <v>0</v>
      </c>
      <c r="W35" s="157"/>
      <c r="X35" s="157" t="s">
        <v>264</v>
      </c>
      <c r="Y35" s="157" t="s">
        <v>248</v>
      </c>
      <c r="Z35" s="147"/>
      <c r="AA35" s="147"/>
      <c r="AB35" s="147"/>
      <c r="AC35" s="147"/>
      <c r="AD35" s="147"/>
      <c r="AE35" s="147"/>
      <c r="AF35" s="147"/>
      <c r="AG35" s="147" t="s">
        <v>265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3">
        <v>28</v>
      </c>
      <c r="B36" s="174" t="s">
        <v>855</v>
      </c>
      <c r="C36" s="182" t="s">
        <v>856</v>
      </c>
      <c r="D36" s="175" t="s">
        <v>244</v>
      </c>
      <c r="E36" s="176">
        <v>1</v>
      </c>
      <c r="F36" s="177"/>
      <c r="G36" s="178">
        <f t="shared" si="0"/>
        <v>0</v>
      </c>
      <c r="H36" s="177">
        <v>1350</v>
      </c>
      <c r="I36" s="178">
        <f t="shared" si="1"/>
        <v>1350</v>
      </c>
      <c r="J36" s="177">
        <v>0</v>
      </c>
      <c r="K36" s="178">
        <f t="shared" si="2"/>
        <v>0</v>
      </c>
      <c r="L36" s="178">
        <v>21</v>
      </c>
      <c r="M36" s="178">
        <f t="shared" si="3"/>
        <v>0</v>
      </c>
      <c r="N36" s="176">
        <v>0</v>
      </c>
      <c r="O36" s="176">
        <f t="shared" si="4"/>
        <v>0</v>
      </c>
      <c r="P36" s="176">
        <v>0</v>
      </c>
      <c r="Q36" s="176">
        <f t="shared" si="5"/>
        <v>0</v>
      </c>
      <c r="R36" s="178"/>
      <c r="S36" s="178" t="s">
        <v>245</v>
      </c>
      <c r="T36" s="179" t="s">
        <v>246</v>
      </c>
      <c r="U36" s="157">
        <v>0</v>
      </c>
      <c r="V36" s="157">
        <f t="shared" si="6"/>
        <v>0</v>
      </c>
      <c r="W36" s="157"/>
      <c r="X36" s="157" t="s">
        <v>264</v>
      </c>
      <c r="Y36" s="157" t="s">
        <v>248</v>
      </c>
      <c r="Z36" s="147"/>
      <c r="AA36" s="147"/>
      <c r="AB36" s="147"/>
      <c r="AC36" s="147"/>
      <c r="AD36" s="147"/>
      <c r="AE36" s="147"/>
      <c r="AF36" s="147"/>
      <c r="AG36" s="147" t="s">
        <v>265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3">
        <v>29</v>
      </c>
      <c r="B37" s="174" t="s">
        <v>857</v>
      </c>
      <c r="C37" s="182" t="s">
        <v>858</v>
      </c>
      <c r="D37" s="175" t="s">
        <v>244</v>
      </c>
      <c r="E37" s="176">
        <v>4</v>
      </c>
      <c r="F37" s="177"/>
      <c r="G37" s="178">
        <f t="shared" si="0"/>
        <v>0</v>
      </c>
      <c r="H37" s="177">
        <v>48</v>
      </c>
      <c r="I37" s="178">
        <f t="shared" si="1"/>
        <v>192</v>
      </c>
      <c r="J37" s="177">
        <v>0</v>
      </c>
      <c r="K37" s="178">
        <f t="shared" si="2"/>
        <v>0</v>
      </c>
      <c r="L37" s="178">
        <v>21</v>
      </c>
      <c r="M37" s="178">
        <f t="shared" si="3"/>
        <v>0</v>
      </c>
      <c r="N37" s="176">
        <v>0</v>
      </c>
      <c r="O37" s="176">
        <f t="shared" si="4"/>
        <v>0</v>
      </c>
      <c r="P37" s="176">
        <v>0</v>
      </c>
      <c r="Q37" s="176">
        <f t="shared" si="5"/>
        <v>0</v>
      </c>
      <c r="R37" s="178"/>
      <c r="S37" s="178" t="s">
        <v>245</v>
      </c>
      <c r="T37" s="179" t="s">
        <v>246</v>
      </c>
      <c r="U37" s="157">
        <v>0</v>
      </c>
      <c r="V37" s="157">
        <f t="shared" si="6"/>
        <v>0</v>
      </c>
      <c r="W37" s="157"/>
      <c r="X37" s="157" t="s">
        <v>264</v>
      </c>
      <c r="Y37" s="157" t="s">
        <v>248</v>
      </c>
      <c r="Z37" s="147"/>
      <c r="AA37" s="147"/>
      <c r="AB37" s="147"/>
      <c r="AC37" s="147"/>
      <c r="AD37" s="147"/>
      <c r="AE37" s="147"/>
      <c r="AF37" s="147"/>
      <c r="AG37" s="147" t="s">
        <v>265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5">
      <c r="A38" s="159" t="s">
        <v>240</v>
      </c>
      <c r="B38" s="160" t="s">
        <v>86</v>
      </c>
      <c r="C38" s="181" t="s">
        <v>87</v>
      </c>
      <c r="D38" s="161"/>
      <c r="E38" s="162"/>
      <c r="F38" s="163"/>
      <c r="G38" s="163">
        <f>SUMIF(AG39:AG48,"&lt;&gt;NOR",G39:G48)</f>
        <v>0</v>
      </c>
      <c r="H38" s="163"/>
      <c r="I38" s="163">
        <f>SUM(I39:I48)</f>
        <v>11702</v>
      </c>
      <c r="J38" s="163"/>
      <c r="K38" s="163">
        <f>SUM(K39:K48)</f>
        <v>6621</v>
      </c>
      <c r="L38" s="163"/>
      <c r="M38" s="163">
        <f>SUM(M39:M48)</f>
        <v>0</v>
      </c>
      <c r="N38" s="162"/>
      <c r="O38" s="162">
        <f>SUM(O39:O48)</f>
        <v>0</v>
      </c>
      <c r="P38" s="162"/>
      <c r="Q38" s="162">
        <f>SUM(Q39:Q48)</f>
        <v>0</v>
      </c>
      <c r="R38" s="163"/>
      <c r="S38" s="163"/>
      <c r="T38" s="164"/>
      <c r="U38" s="158"/>
      <c r="V38" s="158">
        <f>SUM(V39:V48)</f>
        <v>0</v>
      </c>
      <c r="W38" s="158"/>
      <c r="X38" s="158"/>
      <c r="Y38" s="158"/>
      <c r="AG38" t="s">
        <v>241</v>
      </c>
    </row>
    <row r="39" spans="1:60" outlineLevel="1" x14ac:dyDescent="0.25">
      <c r="A39" s="173">
        <v>30</v>
      </c>
      <c r="B39" s="174" t="s">
        <v>859</v>
      </c>
      <c r="C39" s="182" t="s">
        <v>860</v>
      </c>
      <c r="D39" s="175" t="s">
        <v>244</v>
      </c>
      <c r="E39" s="176">
        <v>260</v>
      </c>
      <c r="F39" s="177"/>
      <c r="G39" s="178">
        <f t="shared" ref="G39:G48" si="7">ROUND(E39*F39,2)</f>
        <v>0</v>
      </c>
      <c r="H39" s="177">
        <v>0</v>
      </c>
      <c r="I39" s="178">
        <f t="shared" ref="I39:I48" si="8">ROUND(E39*H39,2)</f>
        <v>0</v>
      </c>
      <c r="J39" s="177">
        <v>4.5999999999999996</v>
      </c>
      <c r="K39" s="178">
        <f t="shared" ref="K39:K48" si="9">ROUND(E39*J39,2)</f>
        <v>1196</v>
      </c>
      <c r="L39" s="178">
        <v>21</v>
      </c>
      <c r="M39" s="178">
        <f t="shared" ref="M39:M48" si="10">G39*(1+L39/100)</f>
        <v>0</v>
      </c>
      <c r="N39" s="176">
        <v>0</v>
      </c>
      <c r="O39" s="176">
        <f t="shared" ref="O39:O48" si="11">ROUND(E39*N39,2)</f>
        <v>0</v>
      </c>
      <c r="P39" s="176">
        <v>0</v>
      </c>
      <c r="Q39" s="176">
        <f t="shared" ref="Q39:Q48" si="12">ROUND(E39*P39,2)</f>
        <v>0</v>
      </c>
      <c r="R39" s="178"/>
      <c r="S39" s="178" t="s">
        <v>245</v>
      </c>
      <c r="T39" s="179" t="s">
        <v>246</v>
      </c>
      <c r="U39" s="157">
        <v>0</v>
      </c>
      <c r="V39" s="157">
        <f t="shared" ref="V39:V48" si="13">ROUND(E39*U39,2)</f>
        <v>0</v>
      </c>
      <c r="W39" s="157"/>
      <c r="X39" s="157" t="s">
        <v>247</v>
      </c>
      <c r="Y39" s="157" t="s">
        <v>248</v>
      </c>
      <c r="Z39" s="147"/>
      <c r="AA39" s="147"/>
      <c r="AB39" s="147"/>
      <c r="AC39" s="147"/>
      <c r="AD39" s="147"/>
      <c r="AE39" s="147"/>
      <c r="AF39" s="147"/>
      <c r="AG39" s="147" t="s">
        <v>249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31</v>
      </c>
      <c r="B40" s="174" t="s">
        <v>861</v>
      </c>
      <c r="C40" s="182" t="s">
        <v>862</v>
      </c>
      <c r="D40" s="175" t="s">
        <v>244</v>
      </c>
      <c r="E40" s="176">
        <v>1</v>
      </c>
      <c r="F40" s="177"/>
      <c r="G40" s="178">
        <f t="shared" si="7"/>
        <v>0</v>
      </c>
      <c r="H40" s="177">
        <v>0</v>
      </c>
      <c r="I40" s="178">
        <f t="shared" si="8"/>
        <v>0</v>
      </c>
      <c r="J40" s="177">
        <v>1609</v>
      </c>
      <c r="K40" s="178">
        <f t="shared" si="9"/>
        <v>1609</v>
      </c>
      <c r="L40" s="178">
        <v>21</v>
      </c>
      <c r="M40" s="178">
        <f t="shared" si="10"/>
        <v>0</v>
      </c>
      <c r="N40" s="176">
        <v>0</v>
      </c>
      <c r="O40" s="176">
        <f t="shared" si="11"/>
        <v>0</v>
      </c>
      <c r="P40" s="176">
        <v>0</v>
      </c>
      <c r="Q40" s="176">
        <f t="shared" si="12"/>
        <v>0</v>
      </c>
      <c r="R40" s="178"/>
      <c r="S40" s="178" t="s">
        <v>245</v>
      </c>
      <c r="T40" s="179" t="s">
        <v>246</v>
      </c>
      <c r="U40" s="157">
        <v>0</v>
      </c>
      <c r="V40" s="157">
        <f t="shared" si="13"/>
        <v>0</v>
      </c>
      <c r="W40" s="157"/>
      <c r="X40" s="157" t="s">
        <v>247</v>
      </c>
      <c r="Y40" s="157" t="s">
        <v>248</v>
      </c>
      <c r="Z40" s="147"/>
      <c r="AA40" s="147"/>
      <c r="AB40" s="147"/>
      <c r="AC40" s="147"/>
      <c r="AD40" s="147"/>
      <c r="AE40" s="147"/>
      <c r="AF40" s="147"/>
      <c r="AG40" s="147" t="s">
        <v>249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32</v>
      </c>
      <c r="B41" s="174" t="s">
        <v>863</v>
      </c>
      <c r="C41" s="182" t="s">
        <v>864</v>
      </c>
      <c r="D41" s="175" t="s">
        <v>244</v>
      </c>
      <c r="E41" s="176">
        <v>4</v>
      </c>
      <c r="F41" s="177"/>
      <c r="G41" s="178">
        <f t="shared" si="7"/>
        <v>0</v>
      </c>
      <c r="H41" s="177">
        <v>0</v>
      </c>
      <c r="I41" s="178">
        <f t="shared" si="8"/>
        <v>0</v>
      </c>
      <c r="J41" s="177">
        <v>150</v>
      </c>
      <c r="K41" s="178">
        <f t="shared" si="9"/>
        <v>600</v>
      </c>
      <c r="L41" s="178">
        <v>21</v>
      </c>
      <c r="M41" s="178">
        <f t="shared" si="10"/>
        <v>0</v>
      </c>
      <c r="N41" s="176">
        <v>0</v>
      </c>
      <c r="O41" s="176">
        <f t="shared" si="11"/>
        <v>0</v>
      </c>
      <c r="P41" s="176">
        <v>0</v>
      </c>
      <c r="Q41" s="176">
        <f t="shared" si="12"/>
        <v>0</v>
      </c>
      <c r="R41" s="178"/>
      <c r="S41" s="178" t="s">
        <v>245</v>
      </c>
      <c r="T41" s="179" t="s">
        <v>246</v>
      </c>
      <c r="U41" s="157">
        <v>0</v>
      </c>
      <c r="V41" s="157">
        <f t="shared" si="13"/>
        <v>0</v>
      </c>
      <c r="W41" s="157"/>
      <c r="X41" s="157" t="s">
        <v>247</v>
      </c>
      <c r="Y41" s="157" t="s">
        <v>248</v>
      </c>
      <c r="Z41" s="147"/>
      <c r="AA41" s="147"/>
      <c r="AB41" s="147"/>
      <c r="AC41" s="147"/>
      <c r="AD41" s="147"/>
      <c r="AE41" s="147"/>
      <c r="AF41" s="147"/>
      <c r="AG41" s="147" t="s">
        <v>249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33</v>
      </c>
      <c r="B42" s="174" t="s">
        <v>865</v>
      </c>
      <c r="C42" s="182" t="s">
        <v>866</v>
      </c>
      <c r="D42" s="175" t="s">
        <v>337</v>
      </c>
      <c r="E42" s="176">
        <v>122</v>
      </c>
      <c r="F42" s="177"/>
      <c r="G42" s="178">
        <f t="shared" si="7"/>
        <v>0</v>
      </c>
      <c r="H42" s="177">
        <v>0</v>
      </c>
      <c r="I42" s="178">
        <f t="shared" si="8"/>
        <v>0</v>
      </c>
      <c r="J42" s="177">
        <v>8</v>
      </c>
      <c r="K42" s="178">
        <f t="shared" si="9"/>
        <v>976</v>
      </c>
      <c r="L42" s="178">
        <v>21</v>
      </c>
      <c r="M42" s="178">
        <f t="shared" si="10"/>
        <v>0</v>
      </c>
      <c r="N42" s="176">
        <v>0</v>
      </c>
      <c r="O42" s="176">
        <f t="shared" si="11"/>
        <v>0</v>
      </c>
      <c r="P42" s="176">
        <v>0</v>
      </c>
      <c r="Q42" s="176">
        <f t="shared" si="12"/>
        <v>0</v>
      </c>
      <c r="R42" s="178"/>
      <c r="S42" s="178" t="s">
        <v>245</v>
      </c>
      <c r="T42" s="179" t="s">
        <v>246</v>
      </c>
      <c r="U42" s="157">
        <v>0</v>
      </c>
      <c r="V42" s="157">
        <f t="shared" si="13"/>
        <v>0</v>
      </c>
      <c r="W42" s="157"/>
      <c r="X42" s="157" t="s">
        <v>247</v>
      </c>
      <c r="Y42" s="157" t="s">
        <v>248</v>
      </c>
      <c r="Z42" s="147"/>
      <c r="AA42" s="147"/>
      <c r="AB42" s="147"/>
      <c r="AC42" s="147"/>
      <c r="AD42" s="147"/>
      <c r="AE42" s="147"/>
      <c r="AF42" s="147"/>
      <c r="AG42" s="147" t="s">
        <v>249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3">
        <v>34</v>
      </c>
      <c r="B43" s="174" t="s">
        <v>867</v>
      </c>
      <c r="C43" s="182" t="s">
        <v>868</v>
      </c>
      <c r="D43" s="175" t="s">
        <v>244</v>
      </c>
      <c r="E43" s="176">
        <v>4</v>
      </c>
      <c r="F43" s="177"/>
      <c r="G43" s="178">
        <f t="shared" si="7"/>
        <v>0</v>
      </c>
      <c r="H43" s="177">
        <v>0</v>
      </c>
      <c r="I43" s="178">
        <f t="shared" si="8"/>
        <v>0</v>
      </c>
      <c r="J43" s="177">
        <v>560</v>
      </c>
      <c r="K43" s="178">
        <f t="shared" si="9"/>
        <v>2240</v>
      </c>
      <c r="L43" s="178">
        <v>21</v>
      </c>
      <c r="M43" s="178">
        <f t="shared" si="10"/>
        <v>0</v>
      </c>
      <c r="N43" s="176">
        <v>0</v>
      </c>
      <c r="O43" s="176">
        <f t="shared" si="11"/>
        <v>0</v>
      </c>
      <c r="P43" s="176">
        <v>0</v>
      </c>
      <c r="Q43" s="176">
        <f t="shared" si="12"/>
        <v>0</v>
      </c>
      <c r="R43" s="178"/>
      <c r="S43" s="178" t="s">
        <v>245</v>
      </c>
      <c r="T43" s="179" t="s">
        <v>246</v>
      </c>
      <c r="U43" s="157">
        <v>0</v>
      </c>
      <c r="V43" s="157">
        <f t="shared" si="13"/>
        <v>0</v>
      </c>
      <c r="W43" s="157"/>
      <c r="X43" s="157" t="s">
        <v>247</v>
      </c>
      <c r="Y43" s="157" t="s">
        <v>248</v>
      </c>
      <c r="Z43" s="147"/>
      <c r="AA43" s="147"/>
      <c r="AB43" s="147"/>
      <c r="AC43" s="147"/>
      <c r="AD43" s="147"/>
      <c r="AE43" s="147"/>
      <c r="AF43" s="147"/>
      <c r="AG43" s="147" t="s">
        <v>249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35</v>
      </c>
      <c r="B44" s="174" t="s">
        <v>869</v>
      </c>
      <c r="C44" s="182" t="s">
        <v>870</v>
      </c>
      <c r="D44" s="175" t="s">
        <v>244</v>
      </c>
      <c r="E44" s="176">
        <v>1</v>
      </c>
      <c r="F44" s="177"/>
      <c r="G44" s="178">
        <f t="shared" si="7"/>
        <v>0</v>
      </c>
      <c r="H44" s="177">
        <v>3076</v>
      </c>
      <c r="I44" s="178">
        <f t="shared" si="8"/>
        <v>3076</v>
      </c>
      <c r="J44" s="177">
        <v>0</v>
      </c>
      <c r="K44" s="178">
        <f t="shared" si="9"/>
        <v>0</v>
      </c>
      <c r="L44" s="178">
        <v>21</v>
      </c>
      <c r="M44" s="178">
        <f t="shared" si="10"/>
        <v>0</v>
      </c>
      <c r="N44" s="176">
        <v>0</v>
      </c>
      <c r="O44" s="176">
        <f t="shared" si="11"/>
        <v>0</v>
      </c>
      <c r="P44" s="176">
        <v>0</v>
      </c>
      <c r="Q44" s="176">
        <f t="shared" si="12"/>
        <v>0</v>
      </c>
      <c r="R44" s="178"/>
      <c r="S44" s="178" t="s">
        <v>245</v>
      </c>
      <c r="T44" s="179" t="s">
        <v>246</v>
      </c>
      <c r="U44" s="157">
        <v>0</v>
      </c>
      <c r="V44" s="157">
        <f t="shared" si="13"/>
        <v>0</v>
      </c>
      <c r="W44" s="157"/>
      <c r="X44" s="157" t="s">
        <v>264</v>
      </c>
      <c r="Y44" s="157" t="s">
        <v>248</v>
      </c>
      <c r="Z44" s="147"/>
      <c r="AA44" s="147"/>
      <c r="AB44" s="147"/>
      <c r="AC44" s="147"/>
      <c r="AD44" s="147"/>
      <c r="AE44" s="147"/>
      <c r="AF44" s="147"/>
      <c r="AG44" s="147" t="s">
        <v>265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36</v>
      </c>
      <c r="B45" s="174" t="s">
        <v>871</v>
      </c>
      <c r="C45" s="182" t="s">
        <v>872</v>
      </c>
      <c r="D45" s="175" t="s">
        <v>337</v>
      </c>
      <c r="E45" s="176">
        <v>122</v>
      </c>
      <c r="F45" s="177"/>
      <c r="G45" s="178">
        <f t="shared" si="7"/>
        <v>0</v>
      </c>
      <c r="H45" s="177">
        <v>17</v>
      </c>
      <c r="I45" s="178">
        <f t="shared" si="8"/>
        <v>2074</v>
      </c>
      <c r="J45" s="177">
        <v>0</v>
      </c>
      <c r="K45" s="178">
        <f t="shared" si="9"/>
        <v>0</v>
      </c>
      <c r="L45" s="178">
        <v>21</v>
      </c>
      <c r="M45" s="178">
        <f t="shared" si="10"/>
        <v>0</v>
      </c>
      <c r="N45" s="176">
        <v>0</v>
      </c>
      <c r="O45" s="176">
        <f t="shared" si="11"/>
        <v>0</v>
      </c>
      <c r="P45" s="176">
        <v>0</v>
      </c>
      <c r="Q45" s="176">
        <f t="shared" si="12"/>
        <v>0</v>
      </c>
      <c r="R45" s="178"/>
      <c r="S45" s="178" t="s">
        <v>245</v>
      </c>
      <c r="T45" s="179" t="s">
        <v>246</v>
      </c>
      <c r="U45" s="157">
        <v>0</v>
      </c>
      <c r="V45" s="157">
        <f t="shared" si="13"/>
        <v>0</v>
      </c>
      <c r="W45" s="157"/>
      <c r="X45" s="157" t="s">
        <v>264</v>
      </c>
      <c r="Y45" s="157" t="s">
        <v>248</v>
      </c>
      <c r="Z45" s="147"/>
      <c r="AA45" s="147"/>
      <c r="AB45" s="147"/>
      <c r="AC45" s="147"/>
      <c r="AD45" s="147"/>
      <c r="AE45" s="147"/>
      <c r="AF45" s="147"/>
      <c r="AG45" s="147" t="s">
        <v>265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3">
        <v>37</v>
      </c>
      <c r="B46" s="174" t="s">
        <v>873</v>
      </c>
      <c r="C46" s="182" t="s">
        <v>874</v>
      </c>
      <c r="D46" s="175" t="s">
        <v>244</v>
      </c>
      <c r="E46" s="176">
        <v>1</v>
      </c>
      <c r="F46" s="177"/>
      <c r="G46" s="178">
        <f t="shared" si="7"/>
        <v>0</v>
      </c>
      <c r="H46" s="177">
        <v>2340</v>
      </c>
      <c r="I46" s="178">
        <f t="shared" si="8"/>
        <v>2340</v>
      </c>
      <c r="J46" s="177">
        <v>0</v>
      </c>
      <c r="K46" s="178">
        <f t="shared" si="9"/>
        <v>0</v>
      </c>
      <c r="L46" s="178">
        <v>21</v>
      </c>
      <c r="M46" s="178">
        <f t="shared" si="10"/>
        <v>0</v>
      </c>
      <c r="N46" s="176">
        <v>0</v>
      </c>
      <c r="O46" s="176">
        <f t="shared" si="11"/>
        <v>0</v>
      </c>
      <c r="P46" s="176">
        <v>0</v>
      </c>
      <c r="Q46" s="176">
        <f t="shared" si="12"/>
        <v>0</v>
      </c>
      <c r="R46" s="178"/>
      <c r="S46" s="178" t="s">
        <v>245</v>
      </c>
      <c r="T46" s="179" t="s">
        <v>246</v>
      </c>
      <c r="U46" s="157">
        <v>0</v>
      </c>
      <c r="V46" s="157">
        <f t="shared" si="13"/>
        <v>0</v>
      </c>
      <c r="W46" s="157"/>
      <c r="X46" s="157" t="s">
        <v>264</v>
      </c>
      <c r="Y46" s="157" t="s">
        <v>248</v>
      </c>
      <c r="Z46" s="147"/>
      <c r="AA46" s="147"/>
      <c r="AB46" s="147"/>
      <c r="AC46" s="147"/>
      <c r="AD46" s="147"/>
      <c r="AE46" s="147"/>
      <c r="AF46" s="147"/>
      <c r="AG46" s="147" t="s">
        <v>265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3">
        <v>38</v>
      </c>
      <c r="B47" s="174" t="s">
        <v>875</v>
      </c>
      <c r="C47" s="182" t="s">
        <v>876</v>
      </c>
      <c r="D47" s="175" t="s">
        <v>244</v>
      </c>
      <c r="E47" s="176">
        <v>1</v>
      </c>
      <c r="F47" s="177"/>
      <c r="G47" s="178">
        <f t="shared" si="7"/>
        <v>0</v>
      </c>
      <c r="H47" s="177">
        <v>220</v>
      </c>
      <c r="I47" s="178">
        <f t="shared" si="8"/>
        <v>220</v>
      </c>
      <c r="J47" s="177">
        <v>0</v>
      </c>
      <c r="K47" s="178">
        <f t="shared" si="9"/>
        <v>0</v>
      </c>
      <c r="L47" s="178">
        <v>21</v>
      </c>
      <c r="M47" s="178">
        <f t="shared" si="10"/>
        <v>0</v>
      </c>
      <c r="N47" s="176">
        <v>0</v>
      </c>
      <c r="O47" s="176">
        <f t="shared" si="11"/>
        <v>0</v>
      </c>
      <c r="P47" s="176">
        <v>0</v>
      </c>
      <c r="Q47" s="176">
        <f t="shared" si="12"/>
        <v>0</v>
      </c>
      <c r="R47" s="178"/>
      <c r="S47" s="178" t="s">
        <v>245</v>
      </c>
      <c r="T47" s="179" t="s">
        <v>246</v>
      </c>
      <c r="U47" s="157">
        <v>0</v>
      </c>
      <c r="V47" s="157">
        <f t="shared" si="13"/>
        <v>0</v>
      </c>
      <c r="W47" s="157"/>
      <c r="X47" s="157" t="s">
        <v>264</v>
      </c>
      <c r="Y47" s="157" t="s">
        <v>248</v>
      </c>
      <c r="Z47" s="147"/>
      <c r="AA47" s="147"/>
      <c r="AB47" s="147"/>
      <c r="AC47" s="147"/>
      <c r="AD47" s="147"/>
      <c r="AE47" s="147"/>
      <c r="AF47" s="147"/>
      <c r="AG47" s="147" t="s">
        <v>265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3">
        <v>39</v>
      </c>
      <c r="B48" s="174" t="s">
        <v>877</v>
      </c>
      <c r="C48" s="182" t="s">
        <v>878</v>
      </c>
      <c r="D48" s="175" t="s">
        <v>244</v>
      </c>
      <c r="E48" s="176">
        <v>1</v>
      </c>
      <c r="F48" s="177"/>
      <c r="G48" s="178">
        <f t="shared" si="7"/>
        <v>0</v>
      </c>
      <c r="H48" s="177">
        <v>3992</v>
      </c>
      <c r="I48" s="178">
        <f t="shared" si="8"/>
        <v>3992</v>
      </c>
      <c r="J48" s="177">
        <v>0</v>
      </c>
      <c r="K48" s="178">
        <f t="shared" si="9"/>
        <v>0</v>
      </c>
      <c r="L48" s="178">
        <v>21</v>
      </c>
      <c r="M48" s="178">
        <f t="shared" si="10"/>
        <v>0</v>
      </c>
      <c r="N48" s="176">
        <v>0</v>
      </c>
      <c r="O48" s="176">
        <f t="shared" si="11"/>
        <v>0</v>
      </c>
      <c r="P48" s="176">
        <v>0</v>
      </c>
      <c r="Q48" s="176">
        <f t="shared" si="12"/>
        <v>0</v>
      </c>
      <c r="R48" s="178"/>
      <c r="S48" s="178" t="s">
        <v>245</v>
      </c>
      <c r="T48" s="179" t="s">
        <v>246</v>
      </c>
      <c r="U48" s="157">
        <v>0</v>
      </c>
      <c r="V48" s="157">
        <f t="shared" si="13"/>
        <v>0</v>
      </c>
      <c r="W48" s="157"/>
      <c r="X48" s="157" t="s">
        <v>264</v>
      </c>
      <c r="Y48" s="157" t="s">
        <v>248</v>
      </c>
      <c r="Z48" s="147"/>
      <c r="AA48" s="147"/>
      <c r="AB48" s="147"/>
      <c r="AC48" s="147"/>
      <c r="AD48" s="147"/>
      <c r="AE48" s="147"/>
      <c r="AF48" s="147"/>
      <c r="AG48" s="147" t="s">
        <v>265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x14ac:dyDescent="0.25">
      <c r="A49" s="159" t="s">
        <v>240</v>
      </c>
      <c r="B49" s="160" t="s">
        <v>88</v>
      </c>
      <c r="C49" s="181" t="s">
        <v>89</v>
      </c>
      <c r="D49" s="161"/>
      <c r="E49" s="162"/>
      <c r="F49" s="163"/>
      <c r="G49" s="163">
        <f>SUMIF(AG50:AG59,"&lt;&gt;NOR",G50:G59)</f>
        <v>0</v>
      </c>
      <c r="H49" s="163"/>
      <c r="I49" s="163">
        <f>SUM(I50:I59)</f>
        <v>0</v>
      </c>
      <c r="J49" s="163"/>
      <c r="K49" s="163">
        <f>SUM(K50:K59)</f>
        <v>10174</v>
      </c>
      <c r="L49" s="163"/>
      <c r="M49" s="163">
        <f>SUM(M50:M59)</f>
        <v>0</v>
      </c>
      <c r="N49" s="162"/>
      <c r="O49" s="162">
        <f>SUM(O50:O59)</f>
        <v>0</v>
      </c>
      <c r="P49" s="162"/>
      <c r="Q49" s="162">
        <f>SUM(Q50:Q59)</f>
        <v>0</v>
      </c>
      <c r="R49" s="163"/>
      <c r="S49" s="163"/>
      <c r="T49" s="164"/>
      <c r="U49" s="158"/>
      <c r="V49" s="158">
        <f>SUM(V50:V59)</f>
        <v>0</v>
      </c>
      <c r="W49" s="158"/>
      <c r="X49" s="158"/>
      <c r="Y49" s="158"/>
      <c r="AG49" t="s">
        <v>241</v>
      </c>
    </row>
    <row r="50" spans="1:60" outlineLevel="1" x14ac:dyDescent="0.25">
      <c r="A50" s="173">
        <v>40</v>
      </c>
      <c r="B50" s="174" t="s">
        <v>879</v>
      </c>
      <c r="C50" s="182" t="s">
        <v>880</v>
      </c>
      <c r="D50" s="175" t="s">
        <v>244</v>
      </c>
      <c r="E50" s="176">
        <v>62</v>
      </c>
      <c r="F50" s="177"/>
      <c r="G50" s="178">
        <f t="shared" ref="G50:G59" si="14">ROUND(E50*F50,2)</f>
        <v>0</v>
      </c>
      <c r="H50" s="177">
        <v>0</v>
      </c>
      <c r="I50" s="178">
        <f t="shared" ref="I50:I59" si="15">ROUND(E50*H50,2)</f>
        <v>0</v>
      </c>
      <c r="J50" s="177">
        <v>30</v>
      </c>
      <c r="K50" s="178">
        <f t="shared" ref="K50:K59" si="16">ROUND(E50*J50,2)</f>
        <v>1860</v>
      </c>
      <c r="L50" s="178">
        <v>21</v>
      </c>
      <c r="M50" s="178">
        <f t="shared" ref="M50:M59" si="17">G50*(1+L50/100)</f>
        <v>0</v>
      </c>
      <c r="N50" s="176">
        <v>0</v>
      </c>
      <c r="O50" s="176">
        <f t="shared" ref="O50:O59" si="18">ROUND(E50*N50,2)</f>
        <v>0</v>
      </c>
      <c r="P50" s="176">
        <v>0</v>
      </c>
      <c r="Q50" s="176">
        <f t="shared" ref="Q50:Q59" si="19">ROUND(E50*P50,2)</f>
        <v>0</v>
      </c>
      <c r="R50" s="178"/>
      <c r="S50" s="178" t="s">
        <v>245</v>
      </c>
      <c r="T50" s="179" t="s">
        <v>246</v>
      </c>
      <c r="U50" s="157">
        <v>0</v>
      </c>
      <c r="V50" s="157">
        <f t="shared" ref="V50:V59" si="20">ROUND(E50*U50,2)</f>
        <v>0</v>
      </c>
      <c r="W50" s="157"/>
      <c r="X50" s="157" t="s">
        <v>247</v>
      </c>
      <c r="Y50" s="157" t="s">
        <v>248</v>
      </c>
      <c r="Z50" s="147"/>
      <c r="AA50" s="147"/>
      <c r="AB50" s="147"/>
      <c r="AC50" s="147"/>
      <c r="AD50" s="147"/>
      <c r="AE50" s="147"/>
      <c r="AF50" s="147"/>
      <c r="AG50" s="147" t="s">
        <v>249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41</v>
      </c>
      <c r="B51" s="174" t="s">
        <v>881</v>
      </c>
      <c r="C51" s="182" t="s">
        <v>89</v>
      </c>
      <c r="D51" s="175" t="s">
        <v>342</v>
      </c>
      <c r="E51" s="176">
        <v>6</v>
      </c>
      <c r="F51" s="177"/>
      <c r="G51" s="178">
        <f t="shared" si="14"/>
        <v>0</v>
      </c>
      <c r="H51" s="177">
        <v>0</v>
      </c>
      <c r="I51" s="178">
        <f t="shared" si="15"/>
        <v>0</v>
      </c>
      <c r="J51" s="177">
        <v>350</v>
      </c>
      <c r="K51" s="178">
        <f t="shared" si="16"/>
        <v>2100</v>
      </c>
      <c r="L51" s="178">
        <v>21</v>
      </c>
      <c r="M51" s="178">
        <f t="shared" si="17"/>
        <v>0</v>
      </c>
      <c r="N51" s="176">
        <v>0</v>
      </c>
      <c r="O51" s="176">
        <f t="shared" si="18"/>
        <v>0</v>
      </c>
      <c r="P51" s="176">
        <v>0</v>
      </c>
      <c r="Q51" s="176">
        <f t="shared" si="19"/>
        <v>0</v>
      </c>
      <c r="R51" s="178"/>
      <c r="S51" s="178" t="s">
        <v>245</v>
      </c>
      <c r="T51" s="179" t="s">
        <v>246</v>
      </c>
      <c r="U51" s="157">
        <v>0</v>
      </c>
      <c r="V51" s="157">
        <f t="shared" si="20"/>
        <v>0</v>
      </c>
      <c r="W51" s="157"/>
      <c r="X51" s="157" t="s">
        <v>247</v>
      </c>
      <c r="Y51" s="157" t="s">
        <v>248</v>
      </c>
      <c r="Z51" s="147"/>
      <c r="AA51" s="147"/>
      <c r="AB51" s="147"/>
      <c r="AC51" s="147"/>
      <c r="AD51" s="147"/>
      <c r="AE51" s="147"/>
      <c r="AF51" s="147"/>
      <c r="AG51" s="147" t="s">
        <v>249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42</v>
      </c>
      <c r="B52" s="174" t="s">
        <v>882</v>
      </c>
      <c r="C52" s="182" t="s">
        <v>883</v>
      </c>
      <c r="D52" s="175" t="s">
        <v>337</v>
      </c>
      <c r="E52" s="176">
        <v>12</v>
      </c>
      <c r="F52" s="177"/>
      <c r="G52" s="178">
        <f t="shared" si="14"/>
        <v>0</v>
      </c>
      <c r="H52" s="177">
        <v>0</v>
      </c>
      <c r="I52" s="178">
        <f t="shared" si="15"/>
        <v>0</v>
      </c>
      <c r="J52" s="177">
        <v>12</v>
      </c>
      <c r="K52" s="178">
        <f t="shared" si="16"/>
        <v>144</v>
      </c>
      <c r="L52" s="178">
        <v>21</v>
      </c>
      <c r="M52" s="178">
        <f t="shared" si="17"/>
        <v>0</v>
      </c>
      <c r="N52" s="176">
        <v>0</v>
      </c>
      <c r="O52" s="176">
        <f t="shared" si="18"/>
        <v>0</v>
      </c>
      <c r="P52" s="176">
        <v>0</v>
      </c>
      <c r="Q52" s="176">
        <f t="shared" si="19"/>
        <v>0</v>
      </c>
      <c r="R52" s="178"/>
      <c r="S52" s="178" t="s">
        <v>245</v>
      </c>
      <c r="T52" s="179" t="s">
        <v>246</v>
      </c>
      <c r="U52" s="157">
        <v>0</v>
      </c>
      <c r="V52" s="157">
        <f t="shared" si="20"/>
        <v>0</v>
      </c>
      <c r="W52" s="157"/>
      <c r="X52" s="157" t="s">
        <v>247</v>
      </c>
      <c r="Y52" s="157" t="s">
        <v>248</v>
      </c>
      <c r="Z52" s="147"/>
      <c r="AA52" s="147"/>
      <c r="AB52" s="147"/>
      <c r="AC52" s="147"/>
      <c r="AD52" s="147"/>
      <c r="AE52" s="147"/>
      <c r="AF52" s="147"/>
      <c r="AG52" s="147" t="s">
        <v>249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43</v>
      </c>
      <c r="B53" s="174" t="s">
        <v>884</v>
      </c>
      <c r="C53" s="182" t="s">
        <v>885</v>
      </c>
      <c r="D53" s="175" t="s">
        <v>337</v>
      </c>
      <c r="E53" s="176">
        <v>12</v>
      </c>
      <c r="F53" s="177"/>
      <c r="G53" s="178">
        <f t="shared" si="14"/>
        <v>0</v>
      </c>
      <c r="H53" s="177">
        <v>0</v>
      </c>
      <c r="I53" s="178">
        <f t="shared" si="15"/>
        <v>0</v>
      </c>
      <c r="J53" s="177">
        <v>16</v>
      </c>
      <c r="K53" s="178">
        <f t="shared" si="16"/>
        <v>192</v>
      </c>
      <c r="L53" s="178">
        <v>21</v>
      </c>
      <c r="M53" s="178">
        <f t="shared" si="17"/>
        <v>0</v>
      </c>
      <c r="N53" s="176">
        <v>0</v>
      </c>
      <c r="O53" s="176">
        <f t="shared" si="18"/>
        <v>0</v>
      </c>
      <c r="P53" s="176">
        <v>0</v>
      </c>
      <c r="Q53" s="176">
        <f t="shared" si="19"/>
        <v>0</v>
      </c>
      <c r="R53" s="178"/>
      <c r="S53" s="178" t="s">
        <v>245</v>
      </c>
      <c r="T53" s="179" t="s">
        <v>246</v>
      </c>
      <c r="U53" s="157">
        <v>0</v>
      </c>
      <c r="V53" s="157">
        <f t="shared" si="20"/>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44</v>
      </c>
      <c r="B54" s="174" t="s">
        <v>886</v>
      </c>
      <c r="C54" s="182" t="s">
        <v>887</v>
      </c>
      <c r="D54" s="175" t="s">
        <v>337</v>
      </c>
      <c r="E54" s="176">
        <v>36</v>
      </c>
      <c r="F54" s="177"/>
      <c r="G54" s="178">
        <f t="shared" si="14"/>
        <v>0</v>
      </c>
      <c r="H54" s="177">
        <v>0</v>
      </c>
      <c r="I54" s="178">
        <f t="shared" si="15"/>
        <v>0</v>
      </c>
      <c r="J54" s="177">
        <v>18</v>
      </c>
      <c r="K54" s="178">
        <f t="shared" si="16"/>
        <v>648</v>
      </c>
      <c r="L54" s="178">
        <v>21</v>
      </c>
      <c r="M54" s="178">
        <f t="shared" si="17"/>
        <v>0</v>
      </c>
      <c r="N54" s="176">
        <v>0</v>
      </c>
      <c r="O54" s="176">
        <f t="shared" si="18"/>
        <v>0</v>
      </c>
      <c r="P54" s="176">
        <v>0</v>
      </c>
      <c r="Q54" s="176">
        <f t="shared" si="19"/>
        <v>0</v>
      </c>
      <c r="R54" s="178"/>
      <c r="S54" s="178" t="s">
        <v>245</v>
      </c>
      <c r="T54" s="179" t="s">
        <v>246</v>
      </c>
      <c r="U54" s="157">
        <v>0</v>
      </c>
      <c r="V54" s="157">
        <f t="shared" si="20"/>
        <v>0</v>
      </c>
      <c r="W54" s="157"/>
      <c r="X54" s="157" t="s">
        <v>247</v>
      </c>
      <c r="Y54" s="157" t="s">
        <v>248</v>
      </c>
      <c r="Z54" s="147"/>
      <c r="AA54" s="147"/>
      <c r="AB54" s="147"/>
      <c r="AC54" s="147"/>
      <c r="AD54" s="147"/>
      <c r="AE54" s="147"/>
      <c r="AF54" s="147"/>
      <c r="AG54" s="147" t="s">
        <v>249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3">
        <v>45</v>
      </c>
      <c r="B55" s="174" t="s">
        <v>888</v>
      </c>
      <c r="C55" s="182" t="s">
        <v>889</v>
      </c>
      <c r="D55" s="175" t="s">
        <v>244</v>
      </c>
      <c r="E55" s="176">
        <v>3</v>
      </c>
      <c r="F55" s="177"/>
      <c r="G55" s="178">
        <f t="shared" si="14"/>
        <v>0</v>
      </c>
      <c r="H55" s="177">
        <v>0</v>
      </c>
      <c r="I55" s="178">
        <f t="shared" si="15"/>
        <v>0</v>
      </c>
      <c r="J55" s="177">
        <v>42</v>
      </c>
      <c r="K55" s="178">
        <f t="shared" si="16"/>
        <v>126</v>
      </c>
      <c r="L55" s="178">
        <v>21</v>
      </c>
      <c r="M55" s="178">
        <f t="shared" si="17"/>
        <v>0</v>
      </c>
      <c r="N55" s="176">
        <v>0</v>
      </c>
      <c r="O55" s="176">
        <f t="shared" si="18"/>
        <v>0</v>
      </c>
      <c r="P55" s="176">
        <v>0</v>
      </c>
      <c r="Q55" s="176">
        <f t="shared" si="19"/>
        <v>0</v>
      </c>
      <c r="R55" s="178"/>
      <c r="S55" s="178" t="s">
        <v>245</v>
      </c>
      <c r="T55" s="179" t="s">
        <v>246</v>
      </c>
      <c r="U55" s="157">
        <v>0</v>
      </c>
      <c r="V55" s="157">
        <f t="shared" si="20"/>
        <v>0</v>
      </c>
      <c r="W55" s="157"/>
      <c r="X55" s="157" t="s">
        <v>247</v>
      </c>
      <c r="Y55" s="157" t="s">
        <v>248</v>
      </c>
      <c r="Z55" s="147"/>
      <c r="AA55" s="147"/>
      <c r="AB55" s="147"/>
      <c r="AC55" s="147"/>
      <c r="AD55" s="147"/>
      <c r="AE55" s="147"/>
      <c r="AF55" s="147"/>
      <c r="AG55" s="147" t="s">
        <v>249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46</v>
      </c>
      <c r="B56" s="174" t="s">
        <v>890</v>
      </c>
      <c r="C56" s="182" t="s">
        <v>891</v>
      </c>
      <c r="D56" s="175" t="s">
        <v>342</v>
      </c>
      <c r="E56" s="176">
        <v>8</v>
      </c>
      <c r="F56" s="177"/>
      <c r="G56" s="178">
        <f t="shared" si="14"/>
        <v>0</v>
      </c>
      <c r="H56" s="177">
        <v>0</v>
      </c>
      <c r="I56" s="178">
        <f t="shared" si="15"/>
        <v>0</v>
      </c>
      <c r="J56" s="177">
        <v>350</v>
      </c>
      <c r="K56" s="178">
        <f t="shared" si="16"/>
        <v>2800</v>
      </c>
      <c r="L56" s="178">
        <v>21</v>
      </c>
      <c r="M56" s="178">
        <f t="shared" si="17"/>
        <v>0</v>
      </c>
      <c r="N56" s="176">
        <v>0</v>
      </c>
      <c r="O56" s="176">
        <f t="shared" si="18"/>
        <v>0</v>
      </c>
      <c r="P56" s="176">
        <v>0</v>
      </c>
      <c r="Q56" s="176">
        <f t="shared" si="19"/>
        <v>0</v>
      </c>
      <c r="R56" s="178"/>
      <c r="S56" s="178" t="s">
        <v>245</v>
      </c>
      <c r="T56" s="179" t="s">
        <v>246</v>
      </c>
      <c r="U56" s="157">
        <v>0</v>
      </c>
      <c r="V56" s="157">
        <f t="shared" si="20"/>
        <v>0</v>
      </c>
      <c r="W56" s="157"/>
      <c r="X56" s="157" t="s">
        <v>247</v>
      </c>
      <c r="Y56" s="157" t="s">
        <v>248</v>
      </c>
      <c r="Z56" s="147"/>
      <c r="AA56" s="147"/>
      <c r="AB56" s="147"/>
      <c r="AC56" s="147"/>
      <c r="AD56" s="147"/>
      <c r="AE56" s="147"/>
      <c r="AF56" s="147"/>
      <c r="AG56" s="147" t="s">
        <v>249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47</v>
      </c>
      <c r="B57" s="174" t="s">
        <v>892</v>
      </c>
      <c r="C57" s="182" t="s">
        <v>893</v>
      </c>
      <c r="D57" s="175" t="s">
        <v>581</v>
      </c>
      <c r="E57" s="176">
        <v>6</v>
      </c>
      <c r="F57" s="177"/>
      <c r="G57" s="178">
        <f t="shared" si="14"/>
        <v>0</v>
      </c>
      <c r="H57" s="177">
        <v>0</v>
      </c>
      <c r="I57" s="178">
        <f t="shared" si="15"/>
        <v>0</v>
      </c>
      <c r="J57" s="177">
        <v>65</v>
      </c>
      <c r="K57" s="178">
        <f t="shared" si="16"/>
        <v>390</v>
      </c>
      <c r="L57" s="178">
        <v>21</v>
      </c>
      <c r="M57" s="178">
        <f t="shared" si="17"/>
        <v>0</v>
      </c>
      <c r="N57" s="176">
        <v>0</v>
      </c>
      <c r="O57" s="176">
        <f t="shared" si="18"/>
        <v>0</v>
      </c>
      <c r="P57" s="176">
        <v>0</v>
      </c>
      <c r="Q57" s="176">
        <f t="shared" si="19"/>
        <v>0</v>
      </c>
      <c r="R57" s="178"/>
      <c r="S57" s="178" t="s">
        <v>245</v>
      </c>
      <c r="T57" s="179" t="s">
        <v>246</v>
      </c>
      <c r="U57" s="157">
        <v>0</v>
      </c>
      <c r="V57" s="157">
        <f t="shared" si="20"/>
        <v>0</v>
      </c>
      <c r="W57" s="157"/>
      <c r="X57" s="157" t="s">
        <v>247</v>
      </c>
      <c r="Y57" s="157" t="s">
        <v>248</v>
      </c>
      <c r="Z57" s="147"/>
      <c r="AA57" s="147"/>
      <c r="AB57" s="147"/>
      <c r="AC57" s="147"/>
      <c r="AD57" s="147"/>
      <c r="AE57" s="147"/>
      <c r="AF57" s="147"/>
      <c r="AG57" s="147" t="s">
        <v>249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48</v>
      </c>
      <c r="B58" s="174" t="s">
        <v>894</v>
      </c>
      <c r="C58" s="182" t="s">
        <v>895</v>
      </c>
      <c r="D58" s="175" t="s">
        <v>896</v>
      </c>
      <c r="E58" s="176">
        <v>0.3</v>
      </c>
      <c r="F58" s="177"/>
      <c r="G58" s="178">
        <f t="shared" si="14"/>
        <v>0</v>
      </c>
      <c r="H58" s="177">
        <v>0</v>
      </c>
      <c r="I58" s="178">
        <f t="shared" si="15"/>
        <v>0</v>
      </c>
      <c r="J58" s="177">
        <v>1380</v>
      </c>
      <c r="K58" s="178">
        <f t="shared" si="16"/>
        <v>414</v>
      </c>
      <c r="L58" s="178">
        <v>21</v>
      </c>
      <c r="M58" s="178">
        <f t="shared" si="17"/>
        <v>0</v>
      </c>
      <c r="N58" s="176">
        <v>0</v>
      </c>
      <c r="O58" s="176">
        <f t="shared" si="18"/>
        <v>0</v>
      </c>
      <c r="P58" s="176">
        <v>0</v>
      </c>
      <c r="Q58" s="176">
        <f t="shared" si="19"/>
        <v>0</v>
      </c>
      <c r="R58" s="178"/>
      <c r="S58" s="178" t="s">
        <v>245</v>
      </c>
      <c r="T58" s="179" t="s">
        <v>246</v>
      </c>
      <c r="U58" s="157">
        <v>0</v>
      </c>
      <c r="V58" s="157">
        <f t="shared" si="20"/>
        <v>0</v>
      </c>
      <c r="W58" s="157"/>
      <c r="X58" s="157" t="s">
        <v>247</v>
      </c>
      <c r="Y58" s="157" t="s">
        <v>248</v>
      </c>
      <c r="Z58" s="147"/>
      <c r="AA58" s="147"/>
      <c r="AB58" s="147"/>
      <c r="AC58" s="147"/>
      <c r="AD58" s="147"/>
      <c r="AE58" s="147"/>
      <c r="AF58" s="147"/>
      <c r="AG58" s="147" t="s">
        <v>249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3">
        <v>49</v>
      </c>
      <c r="B59" s="174" t="s">
        <v>897</v>
      </c>
      <c r="C59" s="182" t="s">
        <v>898</v>
      </c>
      <c r="D59" s="175" t="s">
        <v>244</v>
      </c>
      <c r="E59" s="176">
        <v>1</v>
      </c>
      <c r="F59" s="177"/>
      <c r="G59" s="178">
        <f t="shared" si="14"/>
        <v>0</v>
      </c>
      <c r="H59" s="177">
        <v>0</v>
      </c>
      <c r="I59" s="178">
        <f t="shared" si="15"/>
        <v>0</v>
      </c>
      <c r="J59" s="177">
        <v>1500</v>
      </c>
      <c r="K59" s="178">
        <f t="shared" si="16"/>
        <v>1500</v>
      </c>
      <c r="L59" s="178">
        <v>21</v>
      </c>
      <c r="M59" s="178">
        <f t="shared" si="17"/>
        <v>0</v>
      </c>
      <c r="N59" s="176">
        <v>0</v>
      </c>
      <c r="O59" s="176">
        <f t="shared" si="18"/>
        <v>0</v>
      </c>
      <c r="P59" s="176">
        <v>0</v>
      </c>
      <c r="Q59" s="176">
        <f t="shared" si="19"/>
        <v>0</v>
      </c>
      <c r="R59" s="178"/>
      <c r="S59" s="178" t="s">
        <v>245</v>
      </c>
      <c r="T59" s="179" t="s">
        <v>246</v>
      </c>
      <c r="U59" s="157">
        <v>0</v>
      </c>
      <c r="V59" s="157">
        <f t="shared" si="20"/>
        <v>0</v>
      </c>
      <c r="W59" s="157"/>
      <c r="X59" s="157" t="s">
        <v>247</v>
      </c>
      <c r="Y59" s="157" t="s">
        <v>248</v>
      </c>
      <c r="Z59" s="147"/>
      <c r="AA59" s="147"/>
      <c r="AB59" s="147"/>
      <c r="AC59" s="147"/>
      <c r="AD59" s="147"/>
      <c r="AE59" s="147"/>
      <c r="AF59" s="147"/>
      <c r="AG59" s="147" t="s">
        <v>249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x14ac:dyDescent="0.25">
      <c r="A60" s="159" t="s">
        <v>240</v>
      </c>
      <c r="B60" s="160" t="s">
        <v>90</v>
      </c>
      <c r="C60" s="181" t="s">
        <v>91</v>
      </c>
      <c r="D60" s="161"/>
      <c r="E60" s="162"/>
      <c r="F60" s="163"/>
      <c r="G60" s="163">
        <f>SUMIF(AG61:AG91,"&lt;&gt;NOR",G61:G91)</f>
        <v>0</v>
      </c>
      <c r="H60" s="163"/>
      <c r="I60" s="163">
        <f>SUM(I61:I91)</f>
        <v>753</v>
      </c>
      <c r="J60" s="163"/>
      <c r="K60" s="163">
        <f>SUM(K61:K91)</f>
        <v>66246</v>
      </c>
      <c r="L60" s="163"/>
      <c r="M60" s="163">
        <f>SUM(M61:M91)</f>
        <v>0</v>
      </c>
      <c r="N60" s="162"/>
      <c r="O60" s="162">
        <f>SUM(O61:O91)</f>
        <v>0</v>
      </c>
      <c r="P60" s="162"/>
      <c r="Q60" s="162">
        <f>SUM(Q61:Q91)</f>
        <v>0</v>
      </c>
      <c r="R60" s="163"/>
      <c r="S60" s="163"/>
      <c r="T60" s="164"/>
      <c r="U60" s="158"/>
      <c r="V60" s="158">
        <f>SUM(V61:V91)</f>
        <v>0</v>
      </c>
      <c r="W60" s="158"/>
      <c r="X60" s="158"/>
      <c r="Y60" s="158"/>
      <c r="AG60" t="s">
        <v>241</v>
      </c>
    </row>
    <row r="61" spans="1:60" outlineLevel="1" x14ac:dyDescent="0.25">
      <c r="A61" s="173">
        <v>50</v>
      </c>
      <c r="B61" s="174" t="s">
        <v>899</v>
      </c>
      <c r="C61" s="182" t="s">
        <v>900</v>
      </c>
      <c r="D61" s="175" t="s">
        <v>244</v>
      </c>
      <c r="E61" s="176">
        <v>2</v>
      </c>
      <c r="F61" s="177"/>
      <c r="G61" s="178">
        <f t="shared" ref="G61:G91" si="21">ROUND(E61*F61,2)</f>
        <v>0</v>
      </c>
      <c r="H61" s="177">
        <v>0</v>
      </c>
      <c r="I61" s="178">
        <f t="shared" ref="I61:I91" si="22">ROUND(E61*H61,2)</f>
        <v>0</v>
      </c>
      <c r="J61" s="177">
        <v>750</v>
      </c>
      <c r="K61" s="178">
        <f t="shared" ref="K61:K91" si="23">ROUND(E61*J61,2)</f>
        <v>1500</v>
      </c>
      <c r="L61" s="178">
        <v>21</v>
      </c>
      <c r="M61" s="178">
        <f t="shared" ref="M61:M91" si="24">G61*(1+L61/100)</f>
        <v>0</v>
      </c>
      <c r="N61" s="176">
        <v>0</v>
      </c>
      <c r="O61" s="176">
        <f t="shared" ref="O61:O91" si="25">ROUND(E61*N61,2)</f>
        <v>0</v>
      </c>
      <c r="P61" s="176">
        <v>0</v>
      </c>
      <c r="Q61" s="176">
        <f t="shared" ref="Q61:Q91" si="26">ROUND(E61*P61,2)</f>
        <v>0</v>
      </c>
      <c r="R61" s="178"/>
      <c r="S61" s="178" t="s">
        <v>245</v>
      </c>
      <c r="T61" s="179" t="s">
        <v>246</v>
      </c>
      <c r="U61" s="157">
        <v>0</v>
      </c>
      <c r="V61" s="157">
        <f t="shared" ref="V61:V91" si="27">ROUND(E61*U61,2)</f>
        <v>0</v>
      </c>
      <c r="W61" s="157"/>
      <c r="X61" s="157" t="s">
        <v>247</v>
      </c>
      <c r="Y61" s="157" t="s">
        <v>248</v>
      </c>
      <c r="Z61" s="147"/>
      <c r="AA61" s="147"/>
      <c r="AB61" s="147"/>
      <c r="AC61" s="147"/>
      <c r="AD61" s="147"/>
      <c r="AE61" s="147"/>
      <c r="AF61" s="147"/>
      <c r="AG61" s="147" t="s">
        <v>249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51</v>
      </c>
      <c r="B62" s="174" t="s">
        <v>901</v>
      </c>
      <c r="C62" s="182" t="s">
        <v>902</v>
      </c>
      <c r="D62" s="175" t="s">
        <v>337</v>
      </c>
      <c r="E62" s="176">
        <v>40</v>
      </c>
      <c r="F62" s="177"/>
      <c r="G62" s="178">
        <f t="shared" si="21"/>
        <v>0</v>
      </c>
      <c r="H62" s="177">
        <v>0</v>
      </c>
      <c r="I62" s="178">
        <f t="shared" si="22"/>
        <v>0</v>
      </c>
      <c r="J62" s="177">
        <v>16</v>
      </c>
      <c r="K62" s="178">
        <f t="shared" si="23"/>
        <v>640</v>
      </c>
      <c r="L62" s="178">
        <v>21</v>
      </c>
      <c r="M62" s="178">
        <f t="shared" si="24"/>
        <v>0</v>
      </c>
      <c r="N62" s="176">
        <v>0</v>
      </c>
      <c r="O62" s="176">
        <f t="shared" si="25"/>
        <v>0</v>
      </c>
      <c r="P62" s="176">
        <v>0</v>
      </c>
      <c r="Q62" s="176">
        <f t="shared" si="26"/>
        <v>0</v>
      </c>
      <c r="R62" s="178"/>
      <c r="S62" s="178" t="s">
        <v>245</v>
      </c>
      <c r="T62" s="179" t="s">
        <v>246</v>
      </c>
      <c r="U62" s="157">
        <v>0</v>
      </c>
      <c r="V62" s="157">
        <f t="shared" si="27"/>
        <v>0</v>
      </c>
      <c r="W62" s="157"/>
      <c r="X62" s="157" t="s">
        <v>247</v>
      </c>
      <c r="Y62" s="157" t="s">
        <v>248</v>
      </c>
      <c r="Z62" s="147"/>
      <c r="AA62" s="147"/>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52</v>
      </c>
      <c r="B63" s="174" t="s">
        <v>903</v>
      </c>
      <c r="C63" s="182" t="s">
        <v>904</v>
      </c>
      <c r="D63" s="175" t="s">
        <v>244</v>
      </c>
      <c r="E63" s="176">
        <v>1</v>
      </c>
      <c r="F63" s="177"/>
      <c r="G63" s="178">
        <f t="shared" si="21"/>
        <v>0</v>
      </c>
      <c r="H63" s="177">
        <v>0</v>
      </c>
      <c r="I63" s="178">
        <f t="shared" si="22"/>
        <v>0</v>
      </c>
      <c r="J63" s="177">
        <v>1950</v>
      </c>
      <c r="K63" s="178">
        <f t="shared" si="23"/>
        <v>1950</v>
      </c>
      <c r="L63" s="178">
        <v>21</v>
      </c>
      <c r="M63" s="178">
        <f t="shared" si="24"/>
        <v>0</v>
      </c>
      <c r="N63" s="176">
        <v>0</v>
      </c>
      <c r="O63" s="176">
        <f t="shared" si="25"/>
        <v>0</v>
      </c>
      <c r="P63" s="176">
        <v>0</v>
      </c>
      <c r="Q63" s="176">
        <f t="shared" si="26"/>
        <v>0</v>
      </c>
      <c r="R63" s="178"/>
      <c r="S63" s="178" t="s">
        <v>245</v>
      </c>
      <c r="T63" s="179" t="s">
        <v>246</v>
      </c>
      <c r="U63" s="157">
        <v>0</v>
      </c>
      <c r="V63" s="157">
        <f t="shared" si="27"/>
        <v>0</v>
      </c>
      <c r="W63" s="157"/>
      <c r="X63" s="157" t="s">
        <v>247</v>
      </c>
      <c r="Y63" s="157" t="s">
        <v>248</v>
      </c>
      <c r="Z63" s="147"/>
      <c r="AA63" s="147"/>
      <c r="AB63" s="147"/>
      <c r="AC63" s="147"/>
      <c r="AD63" s="147"/>
      <c r="AE63" s="147"/>
      <c r="AF63" s="147"/>
      <c r="AG63" s="147" t="s">
        <v>249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53</v>
      </c>
      <c r="B64" s="174" t="s">
        <v>306</v>
      </c>
      <c r="C64" s="182" t="s">
        <v>905</v>
      </c>
      <c r="D64" s="175" t="s">
        <v>244</v>
      </c>
      <c r="E64" s="176">
        <v>1</v>
      </c>
      <c r="F64" s="177"/>
      <c r="G64" s="178">
        <f t="shared" si="21"/>
        <v>0</v>
      </c>
      <c r="H64" s="177">
        <v>0</v>
      </c>
      <c r="I64" s="178">
        <f t="shared" si="22"/>
        <v>0</v>
      </c>
      <c r="J64" s="177">
        <v>280</v>
      </c>
      <c r="K64" s="178">
        <f t="shared" si="23"/>
        <v>280</v>
      </c>
      <c r="L64" s="178">
        <v>21</v>
      </c>
      <c r="M64" s="178">
        <f t="shared" si="24"/>
        <v>0</v>
      </c>
      <c r="N64" s="176">
        <v>0</v>
      </c>
      <c r="O64" s="176">
        <f t="shared" si="25"/>
        <v>0</v>
      </c>
      <c r="P64" s="176">
        <v>0</v>
      </c>
      <c r="Q64" s="176">
        <f t="shared" si="26"/>
        <v>0</v>
      </c>
      <c r="R64" s="178"/>
      <c r="S64" s="178" t="s">
        <v>245</v>
      </c>
      <c r="T64" s="179" t="s">
        <v>246</v>
      </c>
      <c r="U64" s="157">
        <v>0</v>
      </c>
      <c r="V64" s="157">
        <f t="shared" si="27"/>
        <v>0</v>
      </c>
      <c r="W64" s="157"/>
      <c r="X64" s="157" t="s">
        <v>247</v>
      </c>
      <c r="Y64" s="157" t="s">
        <v>248</v>
      </c>
      <c r="Z64" s="147"/>
      <c r="AA64" s="147"/>
      <c r="AB64" s="147"/>
      <c r="AC64" s="147"/>
      <c r="AD64" s="147"/>
      <c r="AE64" s="147"/>
      <c r="AF64" s="147"/>
      <c r="AG64" s="147" t="s">
        <v>249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54</v>
      </c>
      <c r="B65" s="174" t="s">
        <v>310</v>
      </c>
      <c r="C65" s="182" t="s">
        <v>906</v>
      </c>
      <c r="D65" s="175" t="s">
        <v>337</v>
      </c>
      <c r="E65" s="176">
        <v>1950</v>
      </c>
      <c r="F65" s="177"/>
      <c r="G65" s="178">
        <f t="shared" si="21"/>
        <v>0</v>
      </c>
      <c r="H65" s="177">
        <v>0</v>
      </c>
      <c r="I65" s="178">
        <f t="shared" si="22"/>
        <v>0</v>
      </c>
      <c r="J65" s="177">
        <v>9</v>
      </c>
      <c r="K65" s="178">
        <f t="shared" si="23"/>
        <v>17550</v>
      </c>
      <c r="L65" s="178">
        <v>21</v>
      </c>
      <c r="M65" s="178">
        <f t="shared" si="24"/>
        <v>0</v>
      </c>
      <c r="N65" s="176">
        <v>0</v>
      </c>
      <c r="O65" s="176">
        <f t="shared" si="25"/>
        <v>0</v>
      </c>
      <c r="P65" s="176">
        <v>0</v>
      </c>
      <c r="Q65" s="176">
        <f t="shared" si="26"/>
        <v>0</v>
      </c>
      <c r="R65" s="178"/>
      <c r="S65" s="178" t="s">
        <v>245</v>
      </c>
      <c r="T65" s="179" t="s">
        <v>246</v>
      </c>
      <c r="U65" s="157">
        <v>0</v>
      </c>
      <c r="V65" s="157">
        <f t="shared" si="27"/>
        <v>0</v>
      </c>
      <c r="W65" s="157"/>
      <c r="X65" s="157" t="s">
        <v>247</v>
      </c>
      <c r="Y65" s="157" t="s">
        <v>248</v>
      </c>
      <c r="Z65" s="147"/>
      <c r="AA65" s="147"/>
      <c r="AB65" s="147"/>
      <c r="AC65" s="147"/>
      <c r="AD65" s="147"/>
      <c r="AE65" s="147"/>
      <c r="AF65" s="147"/>
      <c r="AG65" s="147" t="s">
        <v>249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55</v>
      </c>
      <c r="B66" s="174" t="s">
        <v>313</v>
      </c>
      <c r="C66" s="182" t="s">
        <v>907</v>
      </c>
      <c r="D66" s="175" t="s">
        <v>244</v>
      </c>
      <c r="E66" s="176">
        <v>84</v>
      </c>
      <c r="F66" s="177"/>
      <c r="G66" s="178">
        <f t="shared" si="21"/>
        <v>0</v>
      </c>
      <c r="H66" s="177">
        <v>0</v>
      </c>
      <c r="I66" s="178">
        <f t="shared" si="22"/>
        <v>0</v>
      </c>
      <c r="J66" s="177">
        <v>55</v>
      </c>
      <c r="K66" s="178">
        <f t="shared" si="23"/>
        <v>4620</v>
      </c>
      <c r="L66" s="178">
        <v>21</v>
      </c>
      <c r="M66" s="178">
        <f t="shared" si="24"/>
        <v>0</v>
      </c>
      <c r="N66" s="176">
        <v>0</v>
      </c>
      <c r="O66" s="176">
        <f t="shared" si="25"/>
        <v>0</v>
      </c>
      <c r="P66" s="176">
        <v>0</v>
      </c>
      <c r="Q66" s="176">
        <f t="shared" si="26"/>
        <v>0</v>
      </c>
      <c r="R66" s="178"/>
      <c r="S66" s="178" t="s">
        <v>245</v>
      </c>
      <c r="T66" s="179" t="s">
        <v>246</v>
      </c>
      <c r="U66" s="157">
        <v>0</v>
      </c>
      <c r="V66" s="157">
        <f t="shared" si="27"/>
        <v>0</v>
      </c>
      <c r="W66" s="157"/>
      <c r="X66" s="157" t="s">
        <v>247</v>
      </c>
      <c r="Y66" s="157" t="s">
        <v>248</v>
      </c>
      <c r="Z66" s="147"/>
      <c r="AA66" s="147"/>
      <c r="AB66" s="147"/>
      <c r="AC66" s="147"/>
      <c r="AD66" s="147"/>
      <c r="AE66" s="147"/>
      <c r="AF66" s="147"/>
      <c r="AG66" s="147" t="s">
        <v>249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56</v>
      </c>
      <c r="B67" s="174" t="s">
        <v>315</v>
      </c>
      <c r="C67" s="182" t="s">
        <v>908</v>
      </c>
      <c r="D67" s="175" t="s">
        <v>244</v>
      </c>
      <c r="E67" s="176">
        <v>30</v>
      </c>
      <c r="F67" s="177"/>
      <c r="G67" s="178">
        <f t="shared" si="21"/>
        <v>0</v>
      </c>
      <c r="H67" s="177">
        <v>0</v>
      </c>
      <c r="I67" s="178">
        <f t="shared" si="22"/>
        <v>0</v>
      </c>
      <c r="J67" s="177">
        <v>65</v>
      </c>
      <c r="K67" s="178">
        <f t="shared" si="23"/>
        <v>1950</v>
      </c>
      <c r="L67" s="178">
        <v>21</v>
      </c>
      <c r="M67" s="178">
        <f t="shared" si="24"/>
        <v>0</v>
      </c>
      <c r="N67" s="176">
        <v>0</v>
      </c>
      <c r="O67" s="176">
        <f t="shared" si="25"/>
        <v>0</v>
      </c>
      <c r="P67" s="176">
        <v>0</v>
      </c>
      <c r="Q67" s="176">
        <f t="shared" si="26"/>
        <v>0</v>
      </c>
      <c r="R67" s="178"/>
      <c r="S67" s="178" t="s">
        <v>245</v>
      </c>
      <c r="T67" s="179" t="s">
        <v>246</v>
      </c>
      <c r="U67" s="157">
        <v>0</v>
      </c>
      <c r="V67" s="157">
        <f t="shared" si="27"/>
        <v>0</v>
      </c>
      <c r="W67" s="157"/>
      <c r="X67" s="157" t="s">
        <v>247</v>
      </c>
      <c r="Y67" s="157" t="s">
        <v>248</v>
      </c>
      <c r="Z67" s="147"/>
      <c r="AA67" s="147"/>
      <c r="AB67" s="147"/>
      <c r="AC67" s="147"/>
      <c r="AD67" s="147"/>
      <c r="AE67" s="147"/>
      <c r="AF67" s="147"/>
      <c r="AG67" s="147" t="s">
        <v>249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57</v>
      </c>
      <c r="B68" s="174" t="s">
        <v>317</v>
      </c>
      <c r="C68" s="182" t="s">
        <v>909</v>
      </c>
      <c r="D68" s="175" t="s">
        <v>244</v>
      </c>
      <c r="E68" s="176">
        <v>15</v>
      </c>
      <c r="F68" s="177"/>
      <c r="G68" s="178">
        <f t="shared" si="21"/>
        <v>0</v>
      </c>
      <c r="H68" s="177">
        <v>0</v>
      </c>
      <c r="I68" s="178">
        <f t="shared" si="22"/>
        <v>0</v>
      </c>
      <c r="J68" s="177">
        <v>150</v>
      </c>
      <c r="K68" s="178">
        <f t="shared" si="23"/>
        <v>2250</v>
      </c>
      <c r="L68" s="178">
        <v>21</v>
      </c>
      <c r="M68" s="178">
        <f t="shared" si="24"/>
        <v>0</v>
      </c>
      <c r="N68" s="176">
        <v>0</v>
      </c>
      <c r="O68" s="176">
        <f t="shared" si="25"/>
        <v>0</v>
      </c>
      <c r="P68" s="176">
        <v>0</v>
      </c>
      <c r="Q68" s="176">
        <f t="shared" si="26"/>
        <v>0</v>
      </c>
      <c r="R68" s="178"/>
      <c r="S68" s="178" t="s">
        <v>245</v>
      </c>
      <c r="T68" s="179" t="s">
        <v>246</v>
      </c>
      <c r="U68" s="157">
        <v>0</v>
      </c>
      <c r="V68" s="157">
        <f t="shared" si="27"/>
        <v>0</v>
      </c>
      <c r="W68" s="157"/>
      <c r="X68" s="157" t="s">
        <v>247</v>
      </c>
      <c r="Y68" s="157" t="s">
        <v>248</v>
      </c>
      <c r="Z68" s="147"/>
      <c r="AA68" s="147"/>
      <c r="AB68" s="147"/>
      <c r="AC68" s="147"/>
      <c r="AD68" s="147"/>
      <c r="AE68" s="147"/>
      <c r="AF68" s="147"/>
      <c r="AG68" s="147" t="s">
        <v>249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58</v>
      </c>
      <c r="B69" s="174" t="s">
        <v>319</v>
      </c>
      <c r="C69" s="182" t="s">
        <v>910</v>
      </c>
      <c r="D69" s="175" t="s">
        <v>244</v>
      </c>
      <c r="E69" s="176">
        <v>30</v>
      </c>
      <c r="F69" s="177"/>
      <c r="G69" s="178">
        <f t="shared" si="21"/>
        <v>0</v>
      </c>
      <c r="H69" s="177">
        <v>0</v>
      </c>
      <c r="I69" s="178">
        <f t="shared" si="22"/>
        <v>0</v>
      </c>
      <c r="J69" s="177">
        <v>65</v>
      </c>
      <c r="K69" s="178">
        <f t="shared" si="23"/>
        <v>1950</v>
      </c>
      <c r="L69" s="178">
        <v>21</v>
      </c>
      <c r="M69" s="178">
        <f t="shared" si="24"/>
        <v>0</v>
      </c>
      <c r="N69" s="176">
        <v>0</v>
      </c>
      <c r="O69" s="176">
        <f t="shared" si="25"/>
        <v>0</v>
      </c>
      <c r="P69" s="176">
        <v>0</v>
      </c>
      <c r="Q69" s="176">
        <f t="shared" si="26"/>
        <v>0</v>
      </c>
      <c r="R69" s="178"/>
      <c r="S69" s="178" t="s">
        <v>245</v>
      </c>
      <c r="T69" s="179" t="s">
        <v>246</v>
      </c>
      <c r="U69" s="157">
        <v>0</v>
      </c>
      <c r="V69" s="157">
        <f t="shared" si="27"/>
        <v>0</v>
      </c>
      <c r="W69" s="157"/>
      <c r="X69" s="157" t="s">
        <v>247</v>
      </c>
      <c r="Y69" s="157" t="s">
        <v>248</v>
      </c>
      <c r="Z69" s="147"/>
      <c r="AA69" s="147"/>
      <c r="AB69" s="147"/>
      <c r="AC69" s="147"/>
      <c r="AD69" s="147"/>
      <c r="AE69" s="147"/>
      <c r="AF69" s="147"/>
      <c r="AG69" s="147" t="s">
        <v>249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3">
        <v>59</v>
      </c>
      <c r="B70" s="174" t="s">
        <v>321</v>
      </c>
      <c r="C70" s="182" t="s">
        <v>911</v>
      </c>
      <c r="D70" s="175" t="s">
        <v>244</v>
      </c>
      <c r="E70" s="176">
        <v>30</v>
      </c>
      <c r="F70" s="177"/>
      <c r="G70" s="178">
        <f t="shared" si="21"/>
        <v>0</v>
      </c>
      <c r="H70" s="177">
        <v>0</v>
      </c>
      <c r="I70" s="178">
        <f t="shared" si="22"/>
        <v>0</v>
      </c>
      <c r="J70" s="177">
        <v>35</v>
      </c>
      <c r="K70" s="178">
        <f t="shared" si="23"/>
        <v>1050</v>
      </c>
      <c r="L70" s="178">
        <v>21</v>
      </c>
      <c r="M70" s="178">
        <f t="shared" si="24"/>
        <v>0</v>
      </c>
      <c r="N70" s="176">
        <v>0</v>
      </c>
      <c r="O70" s="176">
        <f t="shared" si="25"/>
        <v>0</v>
      </c>
      <c r="P70" s="176">
        <v>0</v>
      </c>
      <c r="Q70" s="176">
        <f t="shared" si="26"/>
        <v>0</v>
      </c>
      <c r="R70" s="178"/>
      <c r="S70" s="178" t="s">
        <v>245</v>
      </c>
      <c r="T70" s="179" t="s">
        <v>246</v>
      </c>
      <c r="U70" s="157">
        <v>0</v>
      </c>
      <c r="V70" s="157">
        <f t="shared" si="27"/>
        <v>0</v>
      </c>
      <c r="W70" s="157"/>
      <c r="X70" s="157" t="s">
        <v>247</v>
      </c>
      <c r="Y70" s="157" t="s">
        <v>248</v>
      </c>
      <c r="Z70" s="147"/>
      <c r="AA70" s="147"/>
      <c r="AB70" s="147"/>
      <c r="AC70" s="147"/>
      <c r="AD70" s="147"/>
      <c r="AE70" s="147"/>
      <c r="AF70" s="147"/>
      <c r="AG70" s="147" t="s">
        <v>249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60</v>
      </c>
      <c r="B71" s="174" t="s">
        <v>323</v>
      </c>
      <c r="C71" s="182" t="s">
        <v>912</v>
      </c>
      <c r="D71" s="175" t="s">
        <v>342</v>
      </c>
      <c r="E71" s="176">
        <v>8</v>
      </c>
      <c r="F71" s="177"/>
      <c r="G71" s="178">
        <f t="shared" si="21"/>
        <v>0</v>
      </c>
      <c r="H71" s="177">
        <v>0</v>
      </c>
      <c r="I71" s="178">
        <f t="shared" si="22"/>
        <v>0</v>
      </c>
      <c r="J71" s="177">
        <v>350</v>
      </c>
      <c r="K71" s="178">
        <f t="shared" si="23"/>
        <v>2800</v>
      </c>
      <c r="L71" s="178">
        <v>21</v>
      </c>
      <c r="M71" s="178">
        <f t="shared" si="24"/>
        <v>0</v>
      </c>
      <c r="N71" s="176">
        <v>0</v>
      </c>
      <c r="O71" s="176">
        <f t="shared" si="25"/>
        <v>0</v>
      </c>
      <c r="P71" s="176">
        <v>0</v>
      </c>
      <c r="Q71" s="176">
        <f t="shared" si="26"/>
        <v>0</v>
      </c>
      <c r="R71" s="178"/>
      <c r="S71" s="178" t="s">
        <v>245</v>
      </c>
      <c r="T71" s="179" t="s">
        <v>246</v>
      </c>
      <c r="U71" s="157">
        <v>0</v>
      </c>
      <c r="V71" s="157">
        <f t="shared" si="27"/>
        <v>0</v>
      </c>
      <c r="W71" s="157"/>
      <c r="X71" s="157" t="s">
        <v>247</v>
      </c>
      <c r="Y71" s="157" t="s">
        <v>248</v>
      </c>
      <c r="Z71" s="147"/>
      <c r="AA71" s="147"/>
      <c r="AB71" s="147"/>
      <c r="AC71" s="147"/>
      <c r="AD71" s="147"/>
      <c r="AE71" s="147"/>
      <c r="AF71" s="147"/>
      <c r="AG71" s="147" t="s">
        <v>249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61</v>
      </c>
      <c r="B72" s="174" t="s">
        <v>327</v>
      </c>
      <c r="C72" s="182" t="s">
        <v>913</v>
      </c>
      <c r="D72" s="175" t="s">
        <v>342</v>
      </c>
      <c r="E72" s="176">
        <v>6</v>
      </c>
      <c r="F72" s="177"/>
      <c r="G72" s="178">
        <f t="shared" si="21"/>
        <v>0</v>
      </c>
      <c r="H72" s="177">
        <v>0</v>
      </c>
      <c r="I72" s="178">
        <f t="shared" si="22"/>
        <v>0</v>
      </c>
      <c r="J72" s="177">
        <v>250</v>
      </c>
      <c r="K72" s="178">
        <f t="shared" si="23"/>
        <v>1500</v>
      </c>
      <c r="L72" s="178">
        <v>21</v>
      </c>
      <c r="M72" s="178">
        <f t="shared" si="24"/>
        <v>0</v>
      </c>
      <c r="N72" s="176">
        <v>0</v>
      </c>
      <c r="O72" s="176">
        <f t="shared" si="25"/>
        <v>0</v>
      </c>
      <c r="P72" s="176">
        <v>0</v>
      </c>
      <c r="Q72" s="176">
        <f t="shared" si="26"/>
        <v>0</v>
      </c>
      <c r="R72" s="178"/>
      <c r="S72" s="178" t="s">
        <v>245</v>
      </c>
      <c r="T72" s="179" t="s">
        <v>246</v>
      </c>
      <c r="U72" s="157">
        <v>0</v>
      </c>
      <c r="V72" s="157">
        <f t="shared" si="27"/>
        <v>0</v>
      </c>
      <c r="W72" s="157"/>
      <c r="X72" s="157" t="s">
        <v>247</v>
      </c>
      <c r="Y72" s="157" t="s">
        <v>248</v>
      </c>
      <c r="Z72" s="147"/>
      <c r="AA72" s="147"/>
      <c r="AB72" s="147"/>
      <c r="AC72" s="147"/>
      <c r="AD72" s="147"/>
      <c r="AE72" s="147"/>
      <c r="AF72" s="147"/>
      <c r="AG72" s="147" t="s">
        <v>249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62</v>
      </c>
      <c r="B73" s="174" t="s">
        <v>329</v>
      </c>
      <c r="C73" s="182" t="s">
        <v>914</v>
      </c>
      <c r="D73" s="175" t="s">
        <v>342</v>
      </c>
      <c r="E73" s="176">
        <v>8</v>
      </c>
      <c r="F73" s="177"/>
      <c r="G73" s="178">
        <f t="shared" si="21"/>
        <v>0</v>
      </c>
      <c r="H73" s="177">
        <v>0</v>
      </c>
      <c r="I73" s="178">
        <f t="shared" si="22"/>
        <v>0</v>
      </c>
      <c r="J73" s="177">
        <v>250</v>
      </c>
      <c r="K73" s="178">
        <f t="shared" si="23"/>
        <v>2000</v>
      </c>
      <c r="L73" s="178">
        <v>21</v>
      </c>
      <c r="M73" s="178">
        <f t="shared" si="24"/>
        <v>0</v>
      </c>
      <c r="N73" s="176">
        <v>0</v>
      </c>
      <c r="O73" s="176">
        <f t="shared" si="25"/>
        <v>0</v>
      </c>
      <c r="P73" s="176">
        <v>0</v>
      </c>
      <c r="Q73" s="176">
        <f t="shared" si="26"/>
        <v>0</v>
      </c>
      <c r="R73" s="178"/>
      <c r="S73" s="178" t="s">
        <v>245</v>
      </c>
      <c r="T73" s="179" t="s">
        <v>246</v>
      </c>
      <c r="U73" s="157">
        <v>0</v>
      </c>
      <c r="V73" s="157">
        <f t="shared" si="27"/>
        <v>0</v>
      </c>
      <c r="W73" s="157"/>
      <c r="X73" s="157" t="s">
        <v>247</v>
      </c>
      <c r="Y73" s="157" t="s">
        <v>248</v>
      </c>
      <c r="Z73" s="147"/>
      <c r="AA73" s="147"/>
      <c r="AB73" s="147"/>
      <c r="AC73" s="147"/>
      <c r="AD73" s="147"/>
      <c r="AE73" s="147"/>
      <c r="AF73" s="147"/>
      <c r="AG73" s="147" t="s">
        <v>249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63</v>
      </c>
      <c r="B74" s="174" t="s">
        <v>331</v>
      </c>
      <c r="C74" s="182" t="s">
        <v>915</v>
      </c>
      <c r="D74" s="175" t="s">
        <v>342</v>
      </c>
      <c r="E74" s="176">
        <v>8</v>
      </c>
      <c r="F74" s="177"/>
      <c r="G74" s="178">
        <f t="shared" si="21"/>
        <v>0</v>
      </c>
      <c r="H74" s="177">
        <v>0</v>
      </c>
      <c r="I74" s="178">
        <f t="shared" si="22"/>
        <v>0</v>
      </c>
      <c r="J74" s="177">
        <v>250</v>
      </c>
      <c r="K74" s="178">
        <f t="shared" si="23"/>
        <v>2000</v>
      </c>
      <c r="L74" s="178">
        <v>21</v>
      </c>
      <c r="M74" s="178">
        <f t="shared" si="24"/>
        <v>0</v>
      </c>
      <c r="N74" s="176">
        <v>0</v>
      </c>
      <c r="O74" s="176">
        <f t="shared" si="25"/>
        <v>0</v>
      </c>
      <c r="P74" s="176">
        <v>0</v>
      </c>
      <c r="Q74" s="176">
        <f t="shared" si="26"/>
        <v>0</v>
      </c>
      <c r="R74" s="178"/>
      <c r="S74" s="178" t="s">
        <v>245</v>
      </c>
      <c r="T74" s="179" t="s">
        <v>246</v>
      </c>
      <c r="U74" s="157">
        <v>0</v>
      </c>
      <c r="V74" s="157">
        <f t="shared" si="27"/>
        <v>0</v>
      </c>
      <c r="W74" s="157"/>
      <c r="X74" s="157" t="s">
        <v>247</v>
      </c>
      <c r="Y74" s="157" t="s">
        <v>248</v>
      </c>
      <c r="Z74" s="147"/>
      <c r="AA74" s="147"/>
      <c r="AB74" s="147"/>
      <c r="AC74" s="147"/>
      <c r="AD74" s="147"/>
      <c r="AE74" s="147"/>
      <c r="AF74" s="147"/>
      <c r="AG74" s="147" t="s">
        <v>249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64</v>
      </c>
      <c r="B75" s="174" t="s">
        <v>347</v>
      </c>
      <c r="C75" s="182" t="s">
        <v>835</v>
      </c>
      <c r="D75" s="175" t="s">
        <v>342</v>
      </c>
      <c r="E75" s="176">
        <v>6</v>
      </c>
      <c r="F75" s="177"/>
      <c r="G75" s="178">
        <f t="shared" si="21"/>
        <v>0</v>
      </c>
      <c r="H75" s="177">
        <v>0</v>
      </c>
      <c r="I75" s="178">
        <f t="shared" si="22"/>
        <v>0</v>
      </c>
      <c r="J75" s="177">
        <v>220</v>
      </c>
      <c r="K75" s="178">
        <f t="shared" si="23"/>
        <v>1320</v>
      </c>
      <c r="L75" s="178">
        <v>21</v>
      </c>
      <c r="M75" s="178">
        <f t="shared" si="24"/>
        <v>0</v>
      </c>
      <c r="N75" s="176">
        <v>0</v>
      </c>
      <c r="O75" s="176">
        <f t="shared" si="25"/>
        <v>0</v>
      </c>
      <c r="P75" s="176">
        <v>0</v>
      </c>
      <c r="Q75" s="176">
        <f t="shared" si="26"/>
        <v>0</v>
      </c>
      <c r="R75" s="178"/>
      <c r="S75" s="178" t="s">
        <v>245</v>
      </c>
      <c r="T75" s="179" t="s">
        <v>246</v>
      </c>
      <c r="U75" s="157">
        <v>0</v>
      </c>
      <c r="V75" s="157">
        <f t="shared" si="27"/>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65</v>
      </c>
      <c r="B76" s="174" t="s">
        <v>349</v>
      </c>
      <c r="C76" s="182" t="s">
        <v>837</v>
      </c>
      <c r="D76" s="175" t="s">
        <v>342</v>
      </c>
      <c r="E76" s="176">
        <v>8</v>
      </c>
      <c r="F76" s="177"/>
      <c r="G76" s="178">
        <f t="shared" si="21"/>
        <v>0</v>
      </c>
      <c r="H76" s="177">
        <v>0</v>
      </c>
      <c r="I76" s="178">
        <f t="shared" si="22"/>
        <v>0</v>
      </c>
      <c r="J76" s="177">
        <v>250</v>
      </c>
      <c r="K76" s="178">
        <f t="shared" si="23"/>
        <v>2000</v>
      </c>
      <c r="L76" s="178">
        <v>21</v>
      </c>
      <c r="M76" s="178">
        <f t="shared" si="24"/>
        <v>0</v>
      </c>
      <c r="N76" s="176">
        <v>0</v>
      </c>
      <c r="O76" s="176">
        <f t="shared" si="25"/>
        <v>0</v>
      </c>
      <c r="P76" s="176">
        <v>0</v>
      </c>
      <c r="Q76" s="176">
        <f t="shared" si="26"/>
        <v>0</v>
      </c>
      <c r="R76" s="178"/>
      <c r="S76" s="178" t="s">
        <v>245</v>
      </c>
      <c r="T76" s="179" t="s">
        <v>246</v>
      </c>
      <c r="U76" s="157">
        <v>0</v>
      </c>
      <c r="V76" s="157">
        <f t="shared" si="27"/>
        <v>0</v>
      </c>
      <c r="W76" s="157"/>
      <c r="X76" s="157" t="s">
        <v>247</v>
      </c>
      <c r="Y76" s="157" t="s">
        <v>248</v>
      </c>
      <c r="Z76" s="147"/>
      <c r="AA76" s="147"/>
      <c r="AB76" s="147"/>
      <c r="AC76" s="147"/>
      <c r="AD76" s="147"/>
      <c r="AE76" s="147"/>
      <c r="AF76" s="147"/>
      <c r="AG76" s="147" t="s">
        <v>249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66</v>
      </c>
      <c r="B77" s="174" t="s">
        <v>351</v>
      </c>
      <c r="C77" s="182" t="s">
        <v>916</v>
      </c>
      <c r="D77" s="175" t="s">
        <v>337</v>
      </c>
      <c r="E77" s="176">
        <v>148</v>
      </c>
      <c r="F77" s="177"/>
      <c r="G77" s="178">
        <f t="shared" si="21"/>
        <v>0</v>
      </c>
      <c r="H77" s="177">
        <v>0</v>
      </c>
      <c r="I77" s="178">
        <f t="shared" si="22"/>
        <v>0</v>
      </c>
      <c r="J77" s="177">
        <v>19</v>
      </c>
      <c r="K77" s="178">
        <f t="shared" si="23"/>
        <v>2812</v>
      </c>
      <c r="L77" s="178">
        <v>21</v>
      </c>
      <c r="M77" s="178">
        <f t="shared" si="24"/>
        <v>0</v>
      </c>
      <c r="N77" s="176">
        <v>0</v>
      </c>
      <c r="O77" s="176">
        <f t="shared" si="25"/>
        <v>0</v>
      </c>
      <c r="P77" s="176">
        <v>0</v>
      </c>
      <c r="Q77" s="176">
        <f t="shared" si="26"/>
        <v>0</v>
      </c>
      <c r="R77" s="178"/>
      <c r="S77" s="178" t="s">
        <v>245</v>
      </c>
      <c r="T77" s="179" t="s">
        <v>246</v>
      </c>
      <c r="U77" s="157">
        <v>0</v>
      </c>
      <c r="V77" s="157">
        <f t="shared" si="27"/>
        <v>0</v>
      </c>
      <c r="W77" s="157"/>
      <c r="X77" s="157" t="s">
        <v>247</v>
      </c>
      <c r="Y77" s="157" t="s">
        <v>248</v>
      </c>
      <c r="Z77" s="147"/>
      <c r="AA77" s="147"/>
      <c r="AB77" s="147"/>
      <c r="AC77" s="147"/>
      <c r="AD77" s="147"/>
      <c r="AE77" s="147"/>
      <c r="AF77" s="147"/>
      <c r="AG77" s="147" t="s">
        <v>249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67</v>
      </c>
      <c r="B78" s="174" t="s">
        <v>353</v>
      </c>
      <c r="C78" s="182" t="s">
        <v>917</v>
      </c>
      <c r="D78" s="175" t="s">
        <v>244</v>
      </c>
      <c r="E78" s="176">
        <v>8</v>
      </c>
      <c r="F78" s="177"/>
      <c r="G78" s="178">
        <f t="shared" si="21"/>
        <v>0</v>
      </c>
      <c r="H78" s="177">
        <v>0</v>
      </c>
      <c r="I78" s="178">
        <f t="shared" si="22"/>
        <v>0</v>
      </c>
      <c r="J78" s="177">
        <v>820</v>
      </c>
      <c r="K78" s="178">
        <f t="shared" si="23"/>
        <v>6560</v>
      </c>
      <c r="L78" s="178">
        <v>21</v>
      </c>
      <c r="M78" s="178">
        <f t="shared" si="24"/>
        <v>0</v>
      </c>
      <c r="N78" s="176">
        <v>0</v>
      </c>
      <c r="O78" s="176">
        <f t="shared" si="25"/>
        <v>0</v>
      </c>
      <c r="P78" s="176">
        <v>0</v>
      </c>
      <c r="Q78" s="176">
        <f t="shared" si="26"/>
        <v>0</v>
      </c>
      <c r="R78" s="178"/>
      <c r="S78" s="178" t="s">
        <v>245</v>
      </c>
      <c r="T78" s="179" t="s">
        <v>246</v>
      </c>
      <c r="U78" s="157">
        <v>0</v>
      </c>
      <c r="V78" s="157">
        <f t="shared" si="27"/>
        <v>0</v>
      </c>
      <c r="W78" s="157"/>
      <c r="X78" s="157" t="s">
        <v>247</v>
      </c>
      <c r="Y78" s="157" t="s">
        <v>248</v>
      </c>
      <c r="Z78" s="147"/>
      <c r="AA78" s="147"/>
      <c r="AB78" s="147"/>
      <c r="AC78" s="147"/>
      <c r="AD78" s="147"/>
      <c r="AE78" s="147"/>
      <c r="AF78" s="147"/>
      <c r="AG78" s="147" t="s">
        <v>249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68</v>
      </c>
      <c r="B79" s="174" t="s">
        <v>355</v>
      </c>
      <c r="C79" s="182" t="s">
        <v>918</v>
      </c>
      <c r="D79" s="175" t="s">
        <v>244</v>
      </c>
      <c r="E79" s="176">
        <v>2</v>
      </c>
      <c r="F79" s="177"/>
      <c r="G79" s="178">
        <f t="shared" si="21"/>
        <v>0</v>
      </c>
      <c r="H79" s="177">
        <v>0</v>
      </c>
      <c r="I79" s="178">
        <f t="shared" si="22"/>
        <v>0</v>
      </c>
      <c r="J79" s="177">
        <v>130</v>
      </c>
      <c r="K79" s="178">
        <f t="shared" si="23"/>
        <v>260</v>
      </c>
      <c r="L79" s="178">
        <v>21</v>
      </c>
      <c r="M79" s="178">
        <f t="shared" si="24"/>
        <v>0</v>
      </c>
      <c r="N79" s="176">
        <v>0</v>
      </c>
      <c r="O79" s="176">
        <f t="shared" si="25"/>
        <v>0</v>
      </c>
      <c r="P79" s="176">
        <v>0</v>
      </c>
      <c r="Q79" s="176">
        <f t="shared" si="26"/>
        <v>0</v>
      </c>
      <c r="R79" s="178"/>
      <c r="S79" s="178" t="s">
        <v>245</v>
      </c>
      <c r="T79" s="179" t="s">
        <v>246</v>
      </c>
      <c r="U79" s="157">
        <v>0</v>
      </c>
      <c r="V79" s="157">
        <f t="shared" si="27"/>
        <v>0</v>
      </c>
      <c r="W79" s="157"/>
      <c r="X79" s="157" t="s">
        <v>247</v>
      </c>
      <c r="Y79" s="157" t="s">
        <v>248</v>
      </c>
      <c r="Z79" s="147"/>
      <c r="AA79" s="147"/>
      <c r="AB79" s="147"/>
      <c r="AC79" s="147"/>
      <c r="AD79" s="147"/>
      <c r="AE79" s="147"/>
      <c r="AF79" s="147"/>
      <c r="AG79" s="147" t="s">
        <v>249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69</v>
      </c>
      <c r="B80" s="174" t="s">
        <v>357</v>
      </c>
      <c r="C80" s="182" t="s">
        <v>919</v>
      </c>
      <c r="D80" s="175" t="s">
        <v>244</v>
      </c>
      <c r="E80" s="176">
        <v>2</v>
      </c>
      <c r="F80" s="177"/>
      <c r="G80" s="178">
        <f t="shared" si="21"/>
        <v>0</v>
      </c>
      <c r="H80" s="177">
        <v>0</v>
      </c>
      <c r="I80" s="178">
        <f t="shared" si="22"/>
        <v>0</v>
      </c>
      <c r="J80" s="177">
        <v>12</v>
      </c>
      <c r="K80" s="178">
        <f t="shared" si="23"/>
        <v>24</v>
      </c>
      <c r="L80" s="178">
        <v>21</v>
      </c>
      <c r="M80" s="178">
        <f t="shared" si="24"/>
        <v>0</v>
      </c>
      <c r="N80" s="176">
        <v>0</v>
      </c>
      <c r="O80" s="176">
        <f t="shared" si="25"/>
        <v>0</v>
      </c>
      <c r="P80" s="176">
        <v>0</v>
      </c>
      <c r="Q80" s="176">
        <f t="shared" si="26"/>
        <v>0</v>
      </c>
      <c r="R80" s="178"/>
      <c r="S80" s="178" t="s">
        <v>245</v>
      </c>
      <c r="T80" s="179" t="s">
        <v>246</v>
      </c>
      <c r="U80" s="157">
        <v>0</v>
      </c>
      <c r="V80" s="157">
        <f t="shared" si="27"/>
        <v>0</v>
      </c>
      <c r="W80" s="157"/>
      <c r="X80" s="157" t="s">
        <v>247</v>
      </c>
      <c r="Y80" s="157" t="s">
        <v>248</v>
      </c>
      <c r="Z80" s="147"/>
      <c r="AA80" s="147"/>
      <c r="AB80" s="147"/>
      <c r="AC80" s="147"/>
      <c r="AD80" s="147"/>
      <c r="AE80" s="147"/>
      <c r="AF80" s="147"/>
      <c r="AG80" s="147" t="s">
        <v>249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70</v>
      </c>
      <c r="B81" s="174" t="s">
        <v>359</v>
      </c>
      <c r="C81" s="182" t="s">
        <v>920</v>
      </c>
      <c r="D81" s="175" t="s">
        <v>244</v>
      </c>
      <c r="E81" s="176">
        <v>2</v>
      </c>
      <c r="F81" s="177"/>
      <c r="G81" s="178">
        <f t="shared" si="21"/>
        <v>0</v>
      </c>
      <c r="H81" s="177">
        <v>0</v>
      </c>
      <c r="I81" s="178">
        <f t="shared" si="22"/>
        <v>0</v>
      </c>
      <c r="J81" s="177">
        <v>350</v>
      </c>
      <c r="K81" s="178">
        <f t="shared" si="23"/>
        <v>700</v>
      </c>
      <c r="L81" s="178">
        <v>21</v>
      </c>
      <c r="M81" s="178">
        <f t="shared" si="24"/>
        <v>0</v>
      </c>
      <c r="N81" s="176">
        <v>0</v>
      </c>
      <c r="O81" s="176">
        <f t="shared" si="25"/>
        <v>0</v>
      </c>
      <c r="P81" s="176">
        <v>0</v>
      </c>
      <c r="Q81" s="176">
        <f t="shared" si="26"/>
        <v>0</v>
      </c>
      <c r="R81" s="178"/>
      <c r="S81" s="178" t="s">
        <v>245</v>
      </c>
      <c r="T81" s="179" t="s">
        <v>246</v>
      </c>
      <c r="U81" s="157">
        <v>0</v>
      </c>
      <c r="V81" s="157">
        <f t="shared" si="27"/>
        <v>0</v>
      </c>
      <c r="W81" s="157"/>
      <c r="X81" s="157" t="s">
        <v>247</v>
      </c>
      <c r="Y81" s="157" t="s">
        <v>248</v>
      </c>
      <c r="Z81" s="147"/>
      <c r="AA81" s="147"/>
      <c r="AB81" s="147"/>
      <c r="AC81" s="147"/>
      <c r="AD81" s="147"/>
      <c r="AE81" s="147"/>
      <c r="AF81" s="147"/>
      <c r="AG81" s="147" t="s">
        <v>249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71</v>
      </c>
      <c r="B82" s="174" t="s">
        <v>369</v>
      </c>
      <c r="C82" s="182" t="s">
        <v>921</v>
      </c>
      <c r="D82" s="175" t="s">
        <v>244</v>
      </c>
      <c r="E82" s="176">
        <v>8</v>
      </c>
      <c r="F82" s="177"/>
      <c r="G82" s="178">
        <f t="shared" si="21"/>
        <v>0</v>
      </c>
      <c r="H82" s="177">
        <v>0</v>
      </c>
      <c r="I82" s="178">
        <f t="shared" si="22"/>
        <v>0</v>
      </c>
      <c r="J82" s="177">
        <v>55</v>
      </c>
      <c r="K82" s="178">
        <f t="shared" si="23"/>
        <v>440</v>
      </c>
      <c r="L82" s="178">
        <v>21</v>
      </c>
      <c r="M82" s="178">
        <f t="shared" si="24"/>
        <v>0</v>
      </c>
      <c r="N82" s="176">
        <v>0</v>
      </c>
      <c r="O82" s="176">
        <f t="shared" si="25"/>
        <v>0</v>
      </c>
      <c r="P82" s="176">
        <v>0</v>
      </c>
      <c r="Q82" s="176">
        <f t="shared" si="26"/>
        <v>0</v>
      </c>
      <c r="R82" s="178"/>
      <c r="S82" s="178" t="s">
        <v>245</v>
      </c>
      <c r="T82" s="179" t="s">
        <v>246</v>
      </c>
      <c r="U82" s="157">
        <v>0</v>
      </c>
      <c r="V82" s="157">
        <f t="shared" si="27"/>
        <v>0</v>
      </c>
      <c r="W82" s="157"/>
      <c r="X82" s="157" t="s">
        <v>247</v>
      </c>
      <c r="Y82" s="157" t="s">
        <v>248</v>
      </c>
      <c r="Z82" s="147"/>
      <c r="AA82" s="147"/>
      <c r="AB82" s="147"/>
      <c r="AC82" s="147"/>
      <c r="AD82" s="147"/>
      <c r="AE82" s="147"/>
      <c r="AF82" s="147"/>
      <c r="AG82" s="147" t="s">
        <v>249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72</v>
      </c>
      <c r="B83" s="174" t="s">
        <v>361</v>
      </c>
      <c r="C83" s="182" t="s">
        <v>922</v>
      </c>
      <c r="D83" s="175" t="s">
        <v>244</v>
      </c>
      <c r="E83" s="176">
        <v>16</v>
      </c>
      <c r="F83" s="177"/>
      <c r="G83" s="178">
        <f t="shared" si="21"/>
        <v>0</v>
      </c>
      <c r="H83" s="177">
        <v>0</v>
      </c>
      <c r="I83" s="178">
        <f t="shared" si="22"/>
        <v>0</v>
      </c>
      <c r="J83" s="177">
        <v>110</v>
      </c>
      <c r="K83" s="178">
        <f t="shared" si="23"/>
        <v>1760</v>
      </c>
      <c r="L83" s="178">
        <v>21</v>
      </c>
      <c r="M83" s="178">
        <f t="shared" si="24"/>
        <v>0</v>
      </c>
      <c r="N83" s="176">
        <v>0</v>
      </c>
      <c r="O83" s="176">
        <f t="shared" si="25"/>
        <v>0</v>
      </c>
      <c r="P83" s="176">
        <v>0</v>
      </c>
      <c r="Q83" s="176">
        <f t="shared" si="26"/>
        <v>0</v>
      </c>
      <c r="R83" s="178"/>
      <c r="S83" s="178" t="s">
        <v>245</v>
      </c>
      <c r="T83" s="179" t="s">
        <v>246</v>
      </c>
      <c r="U83" s="157">
        <v>0</v>
      </c>
      <c r="V83" s="157">
        <f t="shared" si="27"/>
        <v>0</v>
      </c>
      <c r="W83" s="157"/>
      <c r="X83" s="157" t="s">
        <v>247</v>
      </c>
      <c r="Y83" s="157" t="s">
        <v>248</v>
      </c>
      <c r="Z83" s="147"/>
      <c r="AA83" s="147"/>
      <c r="AB83" s="147"/>
      <c r="AC83" s="147"/>
      <c r="AD83" s="147"/>
      <c r="AE83" s="147"/>
      <c r="AF83" s="147"/>
      <c r="AG83" s="147" t="s">
        <v>249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3">
        <v>73</v>
      </c>
      <c r="B84" s="174" t="s">
        <v>363</v>
      </c>
      <c r="C84" s="182" t="s">
        <v>923</v>
      </c>
      <c r="D84" s="175" t="s">
        <v>244</v>
      </c>
      <c r="E84" s="176">
        <v>2</v>
      </c>
      <c r="F84" s="177"/>
      <c r="G84" s="178">
        <f t="shared" si="21"/>
        <v>0</v>
      </c>
      <c r="H84" s="177">
        <v>0</v>
      </c>
      <c r="I84" s="178">
        <f t="shared" si="22"/>
        <v>0</v>
      </c>
      <c r="J84" s="177">
        <v>45</v>
      </c>
      <c r="K84" s="178">
        <f t="shared" si="23"/>
        <v>90</v>
      </c>
      <c r="L84" s="178">
        <v>21</v>
      </c>
      <c r="M84" s="178">
        <f t="shared" si="24"/>
        <v>0</v>
      </c>
      <c r="N84" s="176">
        <v>0</v>
      </c>
      <c r="O84" s="176">
        <f t="shared" si="25"/>
        <v>0</v>
      </c>
      <c r="P84" s="176">
        <v>0</v>
      </c>
      <c r="Q84" s="176">
        <f t="shared" si="26"/>
        <v>0</v>
      </c>
      <c r="R84" s="178"/>
      <c r="S84" s="178" t="s">
        <v>245</v>
      </c>
      <c r="T84" s="179" t="s">
        <v>246</v>
      </c>
      <c r="U84" s="157">
        <v>0</v>
      </c>
      <c r="V84" s="157">
        <f t="shared" si="27"/>
        <v>0</v>
      </c>
      <c r="W84" s="157"/>
      <c r="X84" s="157" t="s">
        <v>247</v>
      </c>
      <c r="Y84" s="157" t="s">
        <v>248</v>
      </c>
      <c r="Z84" s="147"/>
      <c r="AA84" s="147"/>
      <c r="AB84" s="147"/>
      <c r="AC84" s="147"/>
      <c r="AD84" s="147"/>
      <c r="AE84" s="147"/>
      <c r="AF84" s="147"/>
      <c r="AG84" s="147" t="s">
        <v>249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3">
        <v>74</v>
      </c>
      <c r="B85" s="174" t="s">
        <v>365</v>
      </c>
      <c r="C85" s="182" t="s">
        <v>924</v>
      </c>
      <c r="D85" s="175" t="s">
        <v>244</v>
      </c>
      <c r="E85" s="176">
        <v>16</v>
      </c>
      <c r="F85" s="177"/>
      <c r="G85" s="178">
        <f t="shared" si="21"/>
        <v>0</v>
      </c>
      <c r="H85" s="177">
        <v>0</v>
      </c>
      <c r="I85" s="178">
        <f t="shared" si="22"/>
        <v>0</v>
      </c>
      <c r="J85" s="177">
        <v>55</v>
      </c>
      <c r="K85" s="178">
        <f t="shared" si="23"/>
        <v>880</v>
      </c>
      <c r="L85" s="178">
        <v>21</v>
      </c>
      <c r="M85" s="178">
        <f t="shared" si="24"/>
        <v>0</v>
      </c>
      <c r="N85" s="176">
        <v>0</v>
      </c>
      <c r="O85" s="176">
        <f t="shared" si="25"/>
        <v>0</v>
      </c>
      <c r="P85" s="176">
        <v>0</v>
      </c>
      <c r="Q85" s="176">
        <f t="shared" si="26"/>
        <v>0</v>
      </c>
      <c r="R85" s="178"/>
      <c r="S85" s="178" t="s">
        <v>245</v>
      </c>
      <c r="T85" s="179" t="s">
        <v>246</v>
      </c>
      <c r="U85" s="157">
        <v>0</v>
      </c>
      <c r="V85" s="157">
        <f t="shared" si="27"/>
        <v>0</v>
      </c>
      <c r="W85" s="157"/>
      <c r="X85" s="157" t="s">
        <v>247</v>
      </c>
      <c r="Y85" s="157" t="s">
        <v>248</v>
      </c>
      <c r="Z85" s="147"/>
      <c r="AA85" s="147"/>
      <c r="AB85" s="147"/>
      <c r="AC85" s="147"/>
      <c r="AD85" s="147"/>
      <c r="AE85" s="147"/>
      <c r="AF85" s="147"/>
      <c r="AG85" s="147" t="s">
        <v>249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3">
        <v>75</v>
      </c>
      <c r="B86" s="174" t="s">
        <v>367</v>
      </c>
      <c r="C86" s="182" t="s">
        <v>925</v>
      </c>
      <c r="D86" s="175" t="s">
        <v>244</v>
      </c>
      <c r="E86" s="176">
        <v>1</v>
      </c>
      <c r="F86" s="177"/>
      <c r="G86" s="178">
        <f t="shared" si="21"/>
        <v>0</v>
      </c>
      <c r="H86" s="177">
        <v>0</v>
      </c>
      <c r="I86" s="178">
        <f t="shared" si="22"/>
        <v>0</v>
      </c>
      <c r="J86" s="177">
        <v>560</v>
      </c>
      <c r="K86" s="178">
        <f t="shared" si="23"/>
        <v>560</v>
      </c>
      <c r="L86" s="178">
        <v>21</v>
      </c>
      <c r="M86" s="178">
        <f t="shared" si="24"/>
        <v>0</v>
      </c>
      <c r="N86" s="176">
        <v>0</v>
      </c>
      <c r="O86" s="176">
        <f t="shared" si="25"/>
        <v>0</v>
      </c>
      <c r="P86" s="176">
        <v>0</v>
      </c>
      <c r="Q86" s="176">
        <f t="shared" si="26"/>
        <v>0</v>
      </c>
      <c r="R86" s="178"/>
      <c r="S86" s="178" t="s">
        <v>245</v>
      </c>
      <c r="T86" s="179" t="s">
        <v>246</v>
      </c>
      <c r="U86" s="157">
        <v>0</v>
      </c>
      <c r="V86" s="157">
        <f t="shared" si="27"/>
        <v>0</v>
      </c>
      <c r="W86" s="157"/>
      <c r="X86" s="157" t="s">
        <v>247</v>
      </c>
      <c r="Y86" s="157" t="s">
        <v>248</v>
      </c>
      <c r="Z86" s="147"/>
      <c r="AA86" s="147"/>
      <c r="AB86" s="147"/>
      <c r="AC86" s="147"/>
      <c r="AD86" s="147"/>
      <c r="AE86" s="147"/>
      <c r="AF86" s="147"/>
      <c r="AG86" s="147" t="s">
        <v>249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3">
        <v>76</v>
      </c>
      <c r="B87" s="174" t="s">
        <v>371</v>
      </c>
      <c r="C87" s="182" t="s">
        <v>926</v>
      </c>
      <c r="D87" s="175" t="s">
        <v>244</v>
      </c>
      <c r="E87" s="176">
        <v>8</v>
      </c>
      <c r="F87" s="177"/>
      <c r="G87" s="178">
        <f t="shared" si="21"/>
        <v>0</v>
      </c>
      <c r="H87" s="177">
        <v>0</v>
      </c>
      <c r="I87" s="178">
        <f t="shared" si="22"/>
        <v>0</v>
      </c>
      <c r="J87" s="177">
        <v>850</v>
      </c>
      <c r="K87" s="178">
        <f t="shared" si="23"/>
        <v>6800</v>
      </c>
      <c r="L87" s="178">
        <v>21</v>
      </c>
      <c r="M87" s="178">
        <f t="shared" si="24"/>
        <v>0</v>
      </c>
      <c r="N87" s="176">
        <v>0</v>
      </c>
      <c r="O87" s="176">
        <f t="shared" si="25"/>
        <v>0</v>
      </c>
      <c r="P87" s="176">
        <v>0</v>
      </c>
      <c r="Q87" s="176">
        <f t="shared" si="26"/>
        <v>0</v>
      </c>
      <c r="R87" s="178"/>
      <c r="S87" s="178" t="s">
        <v>245</v>
      </c>
      <c r="T87" s="179" t="s">
        <v>246</v>
      </c>
      <c r="U87" s="157">
        <v>0</v>
      </c>
      <c r="V87" s="157">
        <f t="shared" si="27"/>
        <v>0</v>
      </c>
      <c r="W87" s="157"/>
      <c r="X87" s="157" t="s">
        <v>247</v>
      </c>
      <c r="Y87" s="157" t="s">
        <v>248</v>
      </c>
      <c r="Z87" s="147"/>
      <c r="AA87" s="147"/>
      <c r="AB87" s="147"/>
      <c r="AC87" s="147"/>
      <c r="AD87" s="147"/>
      <c r="AE87" s="147"/>
      <c r="AF87" s="147"/>
      <c r="AG87" s="147" t="s">
        <v>249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3">
        <v>77</v>
      </c>
      <c r="B88" s="174" t="s">
        <v>927</v>
      </c>
      <c r="C88" s="182" t="s">
        <v>928</v>
      </c>
      <c r="D88" s="175" t="s">
        <v>244</v>
      </c>
      <c r="E88" s="176">
        <v>1</v>
      </c>
      <c r="F88" s="177"/>
      <c r="G88" s="178">
        <f t="shared" si="21"/>
        <v>0</v>
      </c>
      <c r="H88" s="177">
        <v>74</v>
      </c>
      <c r="I88" s="178">
        <f t="shared" si="22"/>
        <v>74</v>
      </c>
      <c r="J88" s="177">
        <v>0</v>
      </c>
      <c r="K88" s="178">
        <f t="shared" si="23"/>
        <v>0</v>
      </c>
      <c r="L88" s="178">
        <v>21</v>
      </c>
      <c r="M88" s="178">
        <f t="shared" si="24"/>
        <v>0</v>
      </c>
      <c r="N88" s="176">
        <v>0</v>
      </c>
      <c r="O88" s="176">
        <f t="shared" si="25"/>
        <v>0</v>
      </c>
      <c r="P88" s="176">
        <v>0</v>
      </c>
      <c r="Q88" s="176">
        <f t="shared" si="26"/>
        <v>0</v>
      </c>
      <c r="R88" s="178"/>
      <c r="S88" s="178" t="s">
        <v>245</v>
      </c>
      <c r="T88" s="179" t="s">
        <v>246</v>
      </c>
      <c r="U88" s="157">
        <v>0</v>
      </c>
      <c r="V88" s="157">
        <f t="shared" si="27"/>
        <v>0</v>
      </c>
      <c r="W88" s="157"/>
      <c r="X88" s="157" t="s">
        <v>264</v>
      </c>
      <c r="Y88" s="157" t="s">
        <v>248</v>
      </c>
      <c r="Z88" s="147"/>
      <c r="AA88" s="147"/>
      <c r="AB88" s="147"/>
      <c r="AC88" s="147"/>
      <c r="AD88" s="147"/>
      <c r="AE88" s="147"/>
      <c r="AF88" s="147"/>
      <c r="AG88" s="147" t="s">
        <v>265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3">
        <v>78</v>
      </c>
      <c r="B89" s="174" t="s">
        <v>929</v>
      </c>
      <c r="C89" s="182" t="s">
        <v>930</v>
      </c>
      <c r="D89" s="175" t="s">
        <v>244</v>
      </c>
      <c r="E89" s="176">
        <v>1</v>
      </c>
      <c r="F89" s="177"/>
      <c r="G89" s="178">
        <f t="shared" si="21"/>
        <v>0</v>
      </c>
      <c r="H89" s="177">
        <v>33</v>
      </c>
      <c r="I89" s="178">
        <f t="shared" si="22"/>
        <v>33</v>
      </c>
      <c r="J89" s="177">
        <v>0</v>
      </c>
      <c r="K89" s="178">
        <f t="shared" si="23"/>
        <v>0</v>
      </c>
      <c r="L89" s="178">
        <v>21</v>
      </c>
      <c r="M89" s="178">
        <f t="shared" si="24"/>
        <v>0</v>
      </c>
      <c r="N89" s="176">
        <v>0</v>
      </c>
      <c r="O89" s="176">
        <f t="shared" si="25"/>
        <v>0</v>
      </c>
      <c r="P89" s="176">
        <v>0</v>
      </c>
      <c r="Q89" s="176">
        <f t="shared" si="26"/>
        <v>0</v>
      </c>
      <c r="R89" s="178"/>
      <c r="S89" s="178" t="s">
        <v>245</v>
      </c>
      <c r="T89" s="179" t="s">
        <v>246</v>
      </c>
      <c r="U89" s="157">
        <v>0</v>
      </c>
      <c r="V89" s="157">
        <f t="shared" si="27"/>
        <v>0</v>
      </c>
      <c r="W89" s="157"/>
      <c r="X89" s="157" t="s">
        <v>264</v>
      </c>
      <c r="Y89" s="157" t="s">
        <v>248</v>
      </c>
      <c r="Z89" s="147"/>
      <c r="AA89" s="147"/>
      <c r="AB89" s="147"/>
      <c r="AC89" s="147"/>
      <c r="AD89" s="147"/>
      <c r="AE89" s="147"/>
      <c r="AF89" s="147"/>
      <c r="AG89" s="147" t="s">
        <v>265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79</v>
      </c>
      <c r="B90" s="174" t="s">
        <v>931</v>
      </c>
      <c r="C90" s="182" t="s">
        <v>932</v>
      </c>
      <c r="D90" s="175" t="s">
        <v>244</v>
      </c>
      <c r="E90" s="176">
        <v>1</v>
      </c>
      <c r="F90" s="177"/>
      <c r="G90" s="178">
        <f t="shared" si="21"/>
        <v>0</v>
      </c>
      <c r="H90" s="177">
        <v>490</v>
      </c>
      <c r="I90" s="178">
        <f t="shared" si="22"/>
        <v>490</v>
      </c>
      <c r="J90" s="177">
        <v>0</v>
      </c>
      <c r="K90" s="178">
        <f t="shared" si="23"/>
        <v>0</v>
      </c>
      <c r="L90" s="178">
        <v>21</v>
      </c>
      <c r="M90" s="178">
        <f t="shared" si="24"/>
        <v>0</v>
      </c>
      <c r="N90" s="176">
        <v>0</v>
      </c>
      <c r="O90" s="176">
        <f t="shared" si="25"/>
        <v>0</v>
      </c>
      <c r="P90" s="176">
        <v>0</v>
      </c>
      <c r="Q90" s="176">
        <f t="shared" si="26"/>
        <v>0</v>
      </c>
      <c r="R90" s="178"/>
      <c r="S90" s="178" t="s">
        <v>245</v>
      </c>
      <c r="T90" s="179" t="s">
        <v>246</v>
      </c>
      <c r="U90" s="157">
        <v>0</v>
      </c>
      <c r="V90" s="157">
        <f t="shared" si="27"/>
        <v>0</v>
      </c>
      <c r="W90" s="157"/>
      <c r="X90" s="157" t="s">
        <v>264</v>
      </c>
      <c r="Y90" s="157" t="s">
        <v>248</v>
      </c>
      <c r="Z90" s="147"/>
      <c r="AA90" s="147"/>
      <c r="AB90" s="147"/>
      <c r="AC90" s="147"/>
      <c r="AD90" s="147"/>
      <c r="AE90" s="147"/>
      <c r="AF90" s="147"/>
      <c r="AG90" s="147" t="s">
        <v>265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3">
        <v>80</v>
      </c>
      <c r="B91" s="174" t="s">
        <v>933</v>
      </c>
      <c r="C91" s="182" t="s">
        <v>934</v>
      </c>
      <c r="D91" s="175" t="s">
        <v>337</v>
      </c>
      <c r="E91" s="176">
        <v>40</v>
      </c>
      <c r="F91" s="177"/>
      <c r="G91" s="178">
        <f t="shared" si="21"/>
        <v>0</v>
      </c>
      <c r="H91" s="177">
        <v>3.9</v>
      </c>
      <c r="I91" s="178">
        <f t="shared" si="22"/>
        <v>156</v>
      </c>
      <c r="J91" s="177">
        <v>0</v>
      </c>
      <c r="K91" s="178">
        <f t="shared" si="23"/>
        <v>0</v>
      </c>
      <c r="L91" s="178">
        <v>21</v>
      </c>
      <c r="M91" s="178">
        <f t="shared" si="24"/>
        <v>0</v>
      </c>
      <c r="N91" s="176">
        <v>0</v>
      </c>
      <c r="O91" s="176">
        <f t="shared" si="25"/>
        <v>0</v>
      </c>
      <c r="P91" s="176">
        <v>0</v>
      </c>
      <c r="Q91" s="176">
        <f t="shared" si="26"/>
        <v>0</v>
      </c>
      <c r="R91" s="178"/>
      <c r="S91" s="178" t="s">
        <v>245</v>
      </c>
      <c r="T91" s="179" t="s">
        <v>246</v>
      </c>
      <c r="U91" s="157">
        <v>0</v>
      </c>
      <c r="V91" s="157">
        <f t="shared" si="27"/>
        <v>0</v>
      </c>
      <c r="W91" s="157"/>
      <c r="X91" s="157" t="s">
        <v>264</v>
      </c>
      <c r="Y91" s="157" t="s">
        <v>248</v>
      </c>
      <c r="Z91" s="147"/>
      <c r="AA91" s="147"/>
      <c r="AB91" s="147"/>
      <c r="AC91" s="147"/>
      <c r="AD91" s="147"/>
      <c r="AE91" s="147"/>
      <c r="AF91" s="147"/>
      <c r="AG91" s="147" t="s">
        <v>265</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5">
      <c r="A92" s="159" t="s">
        <v>240</v>
      </c>
      <c r="B92" s="160" t="s">
        <v>94</v>
      </c>
      <c r="C92" s="181" t="s">
        <v>95</v>
      </c>
      <c r="D92" s="161"/>
      <c r="E92" s="162"/>
      <c r="F92" s="163"/>
      <c r="G92" s="163">
        <f>SUMIF(AG93:AG109,"&lt;&gt;NOR",G93:G109)</f>
        <v>0</v>
      </c>
      <c r="H92" s="163"/>
      <c r="I92" s="163">
        <f>SUM(I93:I109)</f>
        <v>0</v>
      </c>
      <c r="J92" s="163"/>
      <c r="K92" s="163">
        <f>SUM(K93:K109)</f>
        <v>97059</v>
      </c>
      <c r="L92" s="163"/>
      <c r="M92" s="163">
        <f>SUM(M93:M109)</f>
        <v>0</v>
      </c>
      <c r="N92" s="162"/>
      <c r="O92" s="162">
        <f>SUM(O93:O109)</f>
        <v>0</v>
      </c>
      <c r="P92" s="162"/>
      <c r="Q92" s="162">
        <f>SUM(Q93:Q109)</f>
        <v>0</v>
      </c>
      <c r="R92" s="163"/>
      <c r="S92" s="163"/>
      <c r="T92" s="164"/>
      <c r="U92" s="158"/>
      <c r="V92" s="158">
        <f>SUM(V93:V109)</f>
        <v>0</v>
      </c>
      <c r="W92" s="158"/>
      <c r="X92" s="158"/>
      <c r="Y92" s="158"/>
      <c r="AG92" t="s">
        <v>241</v>
      </c>
    </row>
    <row r="93" spans="1:60" outlineLevel="1" x14ac:dyDescent="0.25">
      <c r="A93" s="173">
        <v>81</v>
      </c>
      <c r="B93" s="174" t="s">
        <v>373</v>
      </c>
      <c r="C93" s="182" t="s">
        <v>935</v>
      </c>
      <c r="D93" s="175" t="s">
        <v>244</v>
      </c>
      <c r="E93" s="176">
        <v>1</v>
      </c>
      <c r="F93" s="177"/>
      <c r="G93" s="178">
        <f t="shared" ref="G93:G109" si="28">ROUND(E93*F93,2)</f>
        <v>0</v>
      </c>
      <c r="H93" s="177">
        <v>0</v>
      </c>
      <c r="I93" s="178">
        <f t="shared" ref="I93:I109" si="29">ROUND(E93*H93,2)</f>
        <v>0</v>
      </c>
      <c r="J93" s="177">
        <v>12800</v>
      </c>
      <c r="K93" s="178">
        <f t="shared" ref="K93:K109" si="30">ROUND(E93*J93,2)</f>
        <v>12800</v>
      </c>
      <c r="L93" s="178">
        <v>21</v>
      </c>
      <c r="M93" s="178">
        <f t="shared" ref="M93:M109" si="31">G93*(1+L93/100)</f>
        <v>0</v>
      </c>
      <c r="N93" s="176">
        <v>0</v>
      </c>
      <c r="O93" s="176">
        <f t="shared" ref="O93:O109" si="32">ROUND(E93*N93,2)</f>
        <v>0</v>
      </c>
      <c r="P93" s="176">
        <v>0</v>
      </c>
      <c r="Q93" s="176">
        <f t="shared" ref="Q93:Q109" si="33">ROUND(E93*P93,2)</f>
        <v>0</v>
      </c>
      <c r="R93" s="178"/>
      <c r="S93" s="178" t="s">
        <v>245</v>
      </c>
      <c r="T93" s="179" t="s">
        <v>246</v>
      </c>
      <c r="U93" s="157">
        <v>0</v>
      </c>
      <c r="V93" s="157">
        <f t="shared" ref="V93:V109" si="34">ROUND(E93*U93,2)</f>
        <v>0</v>
      </c>
      <c r="W93" s="157"/>
      <c r="X93" s="157" t="s">
        <v>247</v>
      </c>
      <c r="Y93" s="157" t="s">
        <v>248</v>
      </c>
      <c r="Z93" s="147"/>
      <c r="AA93" s="147"/>
      <c r="AB93" s="147"/>
      <c r="AC93" s="147"/>
      <c r="AD93" s="147"/>
      <c r="AE93" s="147"/>
      <c r="AF93" s="147"/>
      <c r="AG93" s="147" t="s">
        <v>249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3">
        <v>82</v>
      </c>
      <c r="B94" s="174" t="s">
        <v>375</v>
      </c>
      <c r="C94" s="182" t="s">
        <v>936</v>
      </c>
      <c r="D94" s="175" t="s">
        <v>244</v>
      </c>
      <c r="E94" s="176">
        <v>15</v>
      </c>
      <c r="F94" s="177"/>
      <c r="G94" s="178">
        <f t="shared" si="28"/>
        <v>0</v>
      </c>
      <c r="H94" s="177">
        <v>0</v>
      </c>
      <c r="I94" s="178">
        <f t="shared" si="29"/>
        <v>0</v>
      </c>
      <c r="J94" s="177">
        <v>52</v>
      </c>
      <c r="K94" s="178">
        <f t="shared" si="30"/>
        <v>780</v>
      </c>
      <c r="L94" s="178">
        <v>21</v>
      </c>
      <c r="M94" s="178">
        <f t="shared" si="31"/>
        <v>0</v>
      </c>
      <c r="N94" s="176">
        <v>0</v>
      </c>
      <c r="O94" s="176">
        <f t="shared" si="32"/>
        <v>0</v>
      </c>
      <c r="P94" s="176">
        <v>0</v>
      </c>
      <c r="Q94" s="176">
        <f t="shared" si="33"/>
        <v>0</v>
      </c>
      <c r="R94" s="178"/>
      <c r="S94" s="178" t="s">
        <v>245</v>
      </c>
      <c r="T94" s="179" t="s">
        <v>246</v>
      </c>
      <c r="U94" s="157">
        <v>0</v>
      </c>
      <c r="V94" s="157">
        <f t="shared" si="34"/>
        <v>0</v>
      </c>
      <c r="W94" s="157"/>
      <c r="X94" s="157" t="s">
        <v>247</v>
      </c>
      <c r="Y94" s="157" t="s">
        <v>248</v>
      </c>
      <c r="Z94" s="147"/>
      <c r="AA94" s="147"/>
      <c r="AB94" s="147"/>
      <c r="AC94" s="147"/>
      <c r="AD94" s="147"/>
      <c r="AE94" s="147"/>
      <c r="AF94" s="147"/>
      <c r="AG94" s="147" t="s">
        <v>249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3">
        <v>83</v>
      </c>
      <c r="B95" s="174" t="s">
        <v>377</v>
      </c>
      <c r="C95" s="182" t="s">
        <v>937</v>
      </c>
      <c r="D95" s="175" t="s">
        <v>244</v>
      </c>
      <c r="E95" s="176">
        <v>30</v>
      </c>
      <c r="F95" s="177"/>
      <c r="G95" s="178">
        <f t="shared" si="28"/>
        <v>0</v>
      </c>
      <c r="H95" s="177">
        <v>0</v>
      </c>
      <c r="I95" s="178">
        <f t="shared" si="29"/>
        <v>0</v>
      </c>
      <c r="J95" s="177">
        <v>340</v>
      </c>
      <c r="K95" s="178">
        <f t="shared" si="30"/>
        <v>10200</v>
      </c>
      <c r="L95" s="178">
        <v>21</v>
      </c>
      <c r="M95" s="178">
        <f t="shared" si="31"/>
        <v>0</v>
      </c>
      <c r="N95" s="176">
        <v>0</v>
      </c>
      <c r="O95" s="176">
        <f t="shared" si="32"/>
        <v>0</v>
      </c>
      <c r="P95" s="176">
        <v>0</v>
      </c>
      <c r="Q95" s="176">
        <f t="shared" si="33"/>
        <v>0</v>
      </c>
      <c r="R95" s="178"/>
      <c r="S95" s="178" t="s">
        <v>245</v>
      </c>
      <c r="T95" s="179" t="s">
        <v>246</v>
      </c>
      <c r="U95" s="157">
        <v>0</v>
      </c>
      <c r="V95" s="157">
        <f t="shared" si="34"/>
        <v>0</v>
      </c>
      <c r="W95" s="157"/>
      <c r="X95" s="157" t="s">
        <v>247</v>
      </c>
      <c r="Y95" s="157" t="s">
        <v>248</v>
      </c>
      <c r="Z95" s="147"/>
      <c r="AA95" s="147"/>
      <c r="AB95" s="147"/>
      <c r="AC95" s="147"/>
      <c r="AD95" s="147"/>
      <c r="AE95" s="147"/>
      <c r="AF95" s="147"/>
      <c r="AG95" s="147" t="s">
        <v>249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3">
        <v>84</v>
      </c>
      <c r="B96" s="174" t="s">
        <v>379</v>
      </c>
      <c r="C96" s="182" t="s">
        <v>938</v>
      </c>
      <c r="D96" s="175" t="s">
        <v>337</v>
      </c>
      <c r="E96" s="176">
        <v>1950</v>
      </c>
      <c r="F96" s="177"/>
      <c r="G96" s="178">
        <f t="shared" si="28"/>
        <v>0</v>
      </c>
      <c r="H96" s="177">
        <v>0</v>
      </c>
      <c r="I96" s="178">
        <f t="shared" si="29"/>
        <v>0</v>
      </c>
      <c r="J96" s="177">
        <v>16</v>
      </c>
      <c r="K96" s="178">
        <f t="shared" si="30"/>
        <v>31200</v>
      </c>
      <c r="L96" s="178">
        <v>21</v>
      </c>
      <c r="M96" s="178">
        <f t="shared" si="31"/>
        <v>0</v>
      </c>
      <c r="N96" s="176">
        <v>0</v>
      </c>
      <c r="O96" s="176">
        <f t="shared" si="32"/>
        <v>0</v>
      </c>
      <c r="P96" s="176">
        <v>0</v>
      </c>
      <c r="Q96" s="176">
        <f t="shared" si="33"/>
        <v>0</v>
      </c>
      <c r="R96" s="178"/>
      <c r="S96" s="178" t="s">
        <v>245</v>
      </c>
      <c r="T96" s="179" t="s">
        <v>246</v>
      </c>
      <c r="U96" s="157">
        <v>0</v>
      </c>
      <c r="V96" s="157">
        <f t="shared" si="34"/>
        <v>0</v>
      </c>
      <c r="W96" s="157"/>
      <c r="X96" s="157" t="s">
        <v>247</v>
      </c>
      <c r="Y96" s="157" t="s">
        <v>248</v>
      </c>
      <c r="Z96" s="147"/>
      <c r="AA96" s="147"/>
      <c r="AB96" s="147"/>
      <c r="AC96" s="147"/>
      <c r="AD96" s="147"/>
      <c r="AE96" s="147"/>
      <c r="AF96" s="147"/>
      <c r="AG96" s="147" t="s">
        <v>249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3">
        <v>85</v>
      </c>
      <c r="B97" s="174" t="s">
        <v>401</v>
      </c>
      <c r="C97" s="182" t="s">
        <v>939</v>
      </c>
      <c r="D97" s="175" t="s">
        <v>244</v>
      </c>
      <c r="E97" s="176">
        <v>33</v>
      </c>
      <c r="F97" s="177"/>
      <c r="G97" s="178">
        <f t="shared" si="28"/>
        <v>0</v>
      </c>
      <c r="H97" s="177">
        <v>0</v>
      </c>
      <c r="I97" s="178">
        <f t="shared" si="29"/>
        <v>0</v>
      </c>
      <c r="J97" s="177">
        <v>380</v>
      </c>
      <c r="K97" s="178">
        <f t="shared" si="30"/>
        <v>12540</v>
      </c>
      <c r="L97" s="178">
        <v>21</v>
      </c>
      <c r="M97" s="178">
        <f t="shared" si="31"/>
        <v>0</v>
      </c>
      <c r="N97" s="176">
        <v>0</v>
      </c>
      <c r="O97" s="176">
        <f t="shared" si="32"/>
        <v>0</v>
      </c>
      <c r="P97" s="176">
        <v>0</v>
      </c>
      <c r="Q97" s="176">
        <f t="shared" si="33"/>
        <v>0</v>
      </c>
      <c r="R97" s="178"/>
      <c r="S97" s="178" t="s">
        <v>245</v>
      </c>
      <c r="T97" s="179" t="s">
        <v>246</v>
      </c>
      <c r="U97" s="157">
        <v>0</v>
      </c>
      <c r="V97" s="157">
        <f t="shared" si="34"/>
        <v>0</v>
      </c>
      <c r="W97" s="157"/>
      <c r="X97" s="157" t="s">
        <v>247</v>
      </c>
      <c r="Y97" s="157" t="s">
        <v>248</v>
      </c>
      <c r="Z97" s="147"/>
      <c r="AA97" s="147"/>
      <c r="AB97" s="147"/>
      <c r="AC97" s="147"/>
      <c r="AD97" s="147"/>
      <c r="AE97" s="147"/>
      <c r="AF97" s="147"/>
      <c r="AG97" s="147" t="s">
        <v>249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3">
        <v>86</v>
      </c>
      <c r="B98" s="174" t="s">
        <v>381</v>
      </c>
      <c r="C98" s="182" t="s">
        <v>940</v>
      </c>
      <c r="D98" s="175" t="s">
        <v>244</v>
      </c>
      <c r="E98" s="176">
        <v>1</v>
      </c>
      <c r="F98" s="177"/>
      <c r="G98" s="178">
        <f t="shared" si="28"/>
        <v>0</v>
      </c>
      <c r="H98" s="177">
        <v>0</v>
      </c>
      <c r="I98" s="178">
        <f t="shared" si="29"/>
        <v>0</v>
      </c>
      <c r="J98" s="177">
        <v>8870</v>
      </c>
      <c r="K98" s="178">
        <f t="shared" si="30"/>
        <v>8870</v>
      </c>
      <c r="L98" s="178">
        <v>21</v>
      </c>
      <c r="M98" s="178">
        <f t="shared" si="31"/>
        <v>0</v>
      </c>
      <c r="N98" s="176">
        <v>0</v>
      </c>
      <c r="O98" s="176">
        <f t="shared" si="32"/>
        <v>0</v>
      </c>
      <c r="P98" s="176">
        <v>0</v>
      </c>
      <c r="Q98" s="176">
        <f t="shared" si="33"/>
        <v>0</v>
      </c>
      <c r="R98" s="178"/>
      <c r="S98" s="178" t="s">
        <v>245</v>
      </c>
      <c r="T98" s="179" t="s">
        <v>246</v>
      </c>
      <c r="U98" s="157">
        <v>0</v>
      </c>
      <c r="V98" s="157">
        <f t="shared" si="34"/>
        <v>0</v>
      </c>
      <c r="W98" s="157"/>
      <c r="X98" s="157" t="s">
        <v>247</v>
      </c>
      <c r="Y98" s="157" t="s">
        <v>248</v>
      </c>
      <c r="Z98" s="147"/>
      <c r="AA98" s="147"/>
      <c r="AB98" s="147"/>
      <c r="AC98" s="147"/>
      <c r="AD98" s="147"/>
      <c r="AE98" s="147"/>
      <c r="AF98" s="147"/>
      <c r="AG98" s="147" t="s">
        <v>249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3">
        <v>87</v>
      </c>
      <c r="B99" s="174" t="s">
        <v>383</v>
      </c>
      <c r="C99" s="182" t="s">
        <v>941</v>
      </c>
      <c r="D99" s="175" t="s">
        <v>337</v>
      </c>
      <c r="E99" s="176">
        <v>148</v>
      </c>
      <c r="F99" s="177"/>
      <c r="G99" s="178">
        <f t="shared" si="28"/>
        <v>0</v>
      </c>
      <c r="H99" s="177">
        <v>0</v>
      </c>
      <c r="I99" s="178">
        <f t="shared" si="29"/>
        <v>0</v>
      </c>
      <c r="J99" s="177">
        <v>64</v>
      </c>
      <c r="K99" s="178">
        <f t="shared" si="30"/>
        <v>9472</v>
      </c>
      <c r="L99" s="178">
        <v>21</v>
      </c>
      <c r="M99" s="178">
        <f t="shared" si="31"/>
        <v>0</v>
      </c>
      <c r="N99" s="176">
        <v>0</v>
      </c>
      <c r="O99" s="176">
        <f t="shared" si="32"/>
        <v>0</v>
      </c>
      <c r="P99" s="176">
        <v>0</v>
      </c>
      <c r="Q99" s="176">
        <f t="shared" si="33"/>
        <v>0</v>
      </c>
      <c r="R99" s="178"/>
      <c r="S99" s="178" t="s">
        <v>245</v>
      </c>
      <c r="T99" s="179" t="s">
        <v>246</v>
      </c>
      <c r="U99" s="157">
        <v>0</v>
      </c>
      <c r="V99" s="157">
        <f t="shared" si="34"/>
        <v>0</v>
      </c>
      <c r="W99" s="157"/>
      <c r="X99" s="157" t="s">
        <v>247</v>
      </c>
      <c r="Y99" s="157" t="s">
        <v>248</v>
      </c>
      <c r="Z99" s="147"/>
      <c r="AA99" s="147"/>
      <c r="AB99" s="147"/>
      <c r="AC99" s="147"/>
      <c r="AD99" s="147"/>
      <c r="AE99" s="147"/>
      <c r="AF99" s="147"/>
      <c r="AG99" s="147" t="s">
        <v>249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3">
        <v>88</v>
      </c>
      <c r="B100" s="174" t="s">
        <v>385</v>
      </c>
      <c r="C100" s="182" t="s">
        <v>942</v>
      </c>
      <c r="D100" s="175" t="s">
        <v>244</v>
      </c>
      <c r="E100" s="176">
        <v>2</v>
      </c>
      <c r="F100" s="177"/>
      <c r="G100" s="178">
        <f t="shared" si="28"/>
        <v>0</v>
      </c>
      <c r="H100" s="177">
        <v>0</v>
      </c>
      <c r="I100" s="178">
        <f t="shared" si="29"/>
        <v>0</v>
      </c>
      <c r="J100" s="177">
        <v>1020</v>
      </c>
      <c r="K100" s="178">
        <f t="shared" si="30"/>
        <v>2040</v>
      </c>
      <c r="L100" s="178">
        <v>21</v>
      </c>
      <c r="M100" s="178">
        <f t="shared" si="31"/>
        <v>0</v>
      </c>
      <c r="N100" s="176">
        <v>0</v>
      </c>
      <c r="O100" s="176">
        <f t="shared" si="32"/>
        <v>0</v>
      </c>
      <c r="P100" s="176">
        <v>0</v>
      </c>
      <c r="Q100" s="176">
        <f t="shared" si="33"/>
        <v>0</v>
      </c>
      <c r="R100" s="178"/>
      <c r="S100" s="178" t="s">
        <v>245</v>
      </c>
      <c r="T100" s="179" t="s">
        <v>246</v>
      </c>
      <c r="U100" s="157">
        <v>0</v>
      </c>
      <c r="V100" s="157">
        <f t="shared" si="34"/>
        <v>0</v>
      </c>
      <c r="W100" s="157"/>
      <c r="X100" s="157" t="s">
        <v>247</v>
      </c>
      <c r="Y100" s="157" t="s">
        <v>248</v>
      </c>
      <c r="Z100" s="147"/>
      <c r="AA100" s="147"/>
      <c r="AB100" s="147"/>
      <c r="AC100" s="147"/>
      <c r="AD100" s="147"/>
      <c r="AE100" s="147"/>
      <c r="AF100" s="147"/>
      <c r="AG100" s="147" t="s">
        <v>249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3">
        <v>89</v>
      </c>
      <c r="B101" s="174" t="s">
        <v>387</v>
      </c>
      <c r="C101" s="182" t="s">
        <v>943</v>
      </c>
      <c r="D101" s="175" t="s">
        <v>244</v>
      </c>
      <c r="E101" s="176">
        <v>2</v>
      </c>
      <c r="F101" s="177"/>
      <c r="G101" s="178">
        <f t="shared" si="28"/>
        <v>0</v>
      </c>
      <c r="H101" s="177">
        <v>0</v>
      </c>
      <c r="I101" s="178">
        <f t="shared" si="29"/>
        <v>0</v>
      </c>
      <c r="J101" s="177">
        <v>850</v>
      </c>
      <c r="K101" s="178">
        <f t="shared" si="30"/>
        <v>1700</v>
      </c>
      <c r="L101" s="178">
        <v>21</v>
      </c>
      <c r="M101" s="178">
        <f t="shared" si="31"/>
        <v>0</v>
      </c>
      <c r="N101" s="176">
        <v>0</v>
      </c>
      <c r="O101" s="176">
        <f t="shared" si="32"/>
        <v>0</v>
      </c>
      <c r="P101" s="176">
        <v>0</v>
      </c>
      <c r="Q101" s="176">
        <f t="shared" si="33"/>
        <v>0</v>
      </c>
      <c r="R101" s="178"/>
      <c r="S101" s="178" t="s">
        <v>245</v>
      </c>
      <c r="T101" s="179" t="s">
        <v>246</v>
      </c>
      <c r="U101" s="157">
        <v>0</v>
      </c>
      <c r="V101" s="157">
        <f t="shared" si="34"/>
        <v>0</v>
      </c>
      <c r="W101" s="157"/>
      <c r="X101" s="157" t="s">
        <v>247</v>
      </c>
      <c r="Y101" s="157" t="s">
        <v>248</v>
      </c>
      <c r="Z101" s="147"/>
      <c r="AA101" s="147"/>
      <c r="AB101" s="147"/>
      <c r="AC101" s="147"/>
      <c r="AD101" s="147"/>
      <c r="AE101" s="147"/>
      <c r="AF101" s="147"/>
      <c r="AG101" s="147" t="s">
        <v>249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73">
        <v>90</v>
      </c>
      <c r="B102" s="174" t="s">
        <v>389</v>
      </c>
      <c r="C102" s="182" t="s">
        <v>944</v>
      </c>
      <c r="D102" s="175" t="s">
        <v>244</v>
      </c>
      <c r="E102" s="176">
        <v>8</v>
      </c>
      <c r="F102" s="177"/>
      <c r="G102" s="178">
        <f t="shared" si="28"/>
        <v>0</v>
      </c>
      <c r="H102" s="177">
        <v>0</v>
      </c>
      <c r="I102" s="178">
        <f t="shared" si="29"/>
        <v>0</v>
      </c>
      <c r="J102" s="177">
        <v>86</v>
      </c>
      <c r="K102" s="178">
        <f t="shared" si="30"/>
        <v>688</v>
      </c>
      <c r="L102" s="178">
        <v>21</v>
      </c>
      <c r="M102" s="178">
        <f t="shared" si="31"/>
        <v>0</v>
      </c>
      <c r="N102" s="176">
        <v>0</v>
      </c>
      <c r="O102" s="176">
        <f t="shared" si="32"/>
        <v>0</v>
      </c>
      <c r="P102" s="176">
        <v>0</v>
      </c>
      <c r="Q102" s="176">
        <f t="shared" si="33"/>
        <v>0</v>
      </c>
      <c r="R102" s="178"/>
      <c r="S102" s="178" t="s">
        <v>245</v>
      </c>
      <c r="T102" s="179" t="s">
        <v>246</v>
      </c>
      <c r="U102" s="157">
        <v>0</v>
      </c>
      <c r="V102" s="157">
        <f t="shared" si="34"/>
        <v>0</v>
      </c>
      <c r="W102" s="157"/>
      <c r="X102" s="157" t="s">
        <v>247</v>
      </c>
      <c r="Y102" s="157" t="s">
        <v>248</v>
      </c>
      <c r="Z102" s="147"/>
      <c r="AA102" s="147"/>
      <c r="AB102" s="147"/>
      <c r="AC102" s="147"/>
      <c r="AD102" s="147"/>
      <c r="AE102" s="147"/>
      <c r="AF102" s="147"/>
      <c r="AG102" s="147" t="s">
        <v>249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73">
        <v>91</v>
      </c>
      <c r="B103" s="174" t="s">
        <v>391</v>
      </c>
      <c r="C103" s="182" t="s">
        <v>945</v>
      </c>
      <c r="D103" s="175" t="s">
        <v>244</v>
      </c>
      <c r="E103" s="176">
        <v>7</v>
      </c>
      <c r="F103" s="177"/>
      <c r="G103" s="178">
        <f t="shared" si="28"/>
        <v>0</v>
      </c>
      <c r="H103" s="177">
        <v>0</v>
      </c>
      <c r="I103" s="178">
        <f t="shared" si="29"/>
        <v>0</v>
      </c>
      <c r="J103" s="177">
        <v>23</v>
      </c>
      <c r="K103" s="178">
        <f t="shared" si="30"/>
        <v>161</v>
      </c>
      <c r="L103" s="178">
        <v>21</v>
      </c>
      <c r="M103" s="178">
        <f t="shared" si="31"/>
        <v>0</v>
      </c>
      <c r="N103" s="176">
        <v>0</v>
      </c>
      <c r="O103" s="176">
        <f t="shared" si="32"/>
        <v>0</v>
      </c>
      <c r="P103" s="176">
        <v>0</v>
      </c>
      <c r="Q103" s="176">
        <f t="shared" si="33"/>
        <v>0</v>
      </c>
      <c r="R103" s="178"/>
      <c r="S103" s="178" t="s">
        <v>245</v>
      </c>
      <c r="T103" s="179" t="s">
        <v>246</v>
      </c>
      <c r="U103" s="157">
        <v>0</v>
      </c>
      <c r="V103" s="157">
        <f t="shared" si="34"/>
        <v>0</v>
      </c>
      <c r="W103" s="157"/>
      <c r="X103" s="157" t="s">
        <v>247</v>
      </c>
      <c r="Y103" s="157" t="s">
        <v>248</v>
      </c>
      <c r="Z103" s="147"/>
      <c r="AA103" s="147"/>
      <c r="AB103" s="147"/>
      <c r="AC103" s="147"/>
      <c r="AD103" s="147"/>
      <c r="AE103" s="147"/>
      <c r="AF103" s="147"/>
      <c r="AG103" s="147" t="s">
        <v>249</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73">
        <v>92</v>
      </c>
      <c r="B104" s="174" t="s">
        <v>393</v>
      </c>
      <c r="C104" s="182" t="s">
        <v>946</v>
      </c>
      <c r="D104" s="175" t="s">
        <v>244</v>
      </c>
      <c r="E104" s="176">
        <v>16</v>
      </c>
      <c r="F104" s="177"/>
      <c r="G104" s="178">
        <f t="shared" si="28"/>
        <v>0</v>
      </c>
      <c r="H104" s="177">
        <v>0</v>
      </c>
      <c r="I104" s="178">
        <f t="shared" si="29"/>
        <v>0</v>
      </c>
      <c r="J104" s="177">
        <v>23</v>
      </c>
      <c r="K104" s="178">
        <f t="shared" si="30"/>
        <v>368</v>
      </c>
      <c r="L104" s="178">
        <v>21</v>
      </c>
      <c r="M104" s="178">
        <f t="shared" si="31"/>
        <v>0</v>
      </c>
      <c r="N104" s="176">
        <v>0</v>
      </c>
      <c r="O104" s="176">
        <f t="shared" si="32"/>
        <v>0</v>
      </c>
      <c r="P104" s="176">
        <v>0</v>
      </c>
      <c r="Q104" s="176">
        <f t="shared" si="33"/>
        <v>0</v>
      </c>
      <c r="R104" s="178"/>
      <c r="S104" s="178" t="s">
        <v>245</v>
      </c>
      <c r="T104" s="179" t="s">
        <v>246</v>
      </c>
      <c r="U104" s="157">
        <v>0</v>
      </c>
      <c r="V104" s="157">
        <f t="shared" si="34"/>
        <v>0</v>
      </c>
      <c r="W104" s="157"/>
      <c r="X104" s="157" t="s">
        <v>247</v>
      </c>
      <c r="Y104" s="157" t="s">
        <v>248</v>
      </c>
      <c r="Z104" s="147"/>
      <c r="AA104" s="147"/>
      <c r="AB104" s="147"/>
      <c r="AC104" s="147"/>
      <c r="AD104" s="147"/>
      <c r="AE104" s="147"/>
      <c r="AF104" s="147"/>
      <c r="AG104" s="147" t="s">
        <v>249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73">
        <v>93</v>
      </c>
      <c r="B105" s="174" t="s">
        <v>395</v>
      </c>
      <c r="C105" s="182" t="s">
        <v>947</v>
      </c>
      <c r="D105" s="175" t="s">
        <v>244</v>
      </c>
      <c r="E105" s="176">
        <v>8</v>
      </c>
      <c r="F105" s="177"/>
      <c r="G105" s="178">
        <f t="shared" si="28"/>
        <v>0</v>
      </c>
      <c r="H105" s="177">
        <v>0</v>
      </c>
      <c r="I105" s="178">
        <f t="shared" si="29"/>
        <v>0</v>
      </c>
      <c r="J105" s="177">
        <v>720</v>
      </c>
      <c r="K105" s="178">
        <f t="shared" si="30"/>
        <v>5760</v>
      </c>
      <c r="L105" s="178">
        <v>21</v>
      </c>
      <c r="M105" s="178">
        <f t="shared" si="31"/>
        <v>0</v>
      </c>
      <c r="N105" s="176">
        <v>0</v>
      </c>
      <c r="O105" s="176">
        <f t="shared" si="32"/>
        <v>0</v>
      </c>
      <c r="P105" s="176">
        <v>0</v>
      </c>
      <c r="Q105" s="176">
        <f t="shared" si="33"/>
        <v>0</v>
      </c>
      <c r="R105" s="178"/>
      <c r="S105" s="178" t="s">
        <v>245</v>
      </c>
      <c r="T105" s="179" t="s">
        <v>246</v>
      </c>
      <c r="U105" s="157">
        <v>0</v>
      </c>
      <c r="V105" s="157">
        <f t="shared" si="34"/>
        <v>0</v>
      </c>
      <c r="W105" s="157"/>
      <c r="X105" s="157" t="s">
        <v>247</v>
      </c>
      <c r="Y105" s="157" t="s">
        <v>248</v>
      </c>
      <c r="Z105" s="147"/>
      <c r="AA105" s="147"/>
      <c r="AB105" s="147"/>
      <c r="AC105" s="147"/>
      <c r="AD105" s="147"/>
      <c r="AE105" s="147"/>
      <c r="AF105" s="147"/>
      <c r="AG105" s="147" t="s">
        <v>249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73">
        <v>94</v>
      </c>
      <c r="B106" s="174" t="s">
        <v>397</v>
      </c>
      <c r="C106" s="182" t="s">
        <v>948</v>
      </c>
      <c r="D106" s="175" t="s">
        <v>244</v>
      </c>
      <c r="E106" s="176">
        <v>16</v>
      </c>
      <c r="F106" s="177"/>
      <c r="G106" s="178">
        <f t="shared" si="28"/>
        <v>0</v>
      </c>
      <c r="H106" s="177">
        <v>0</v>
      </c>
      <c r="I106" s="178">
        <f t="shared" si="29"/>
        <v>0</v>
      </c>
      <c r="J106" s="177">
        <v>12</v>
      </c>
      <c r="K106" s="178">
        <f t="shared" si="30"/>
        <v>192</v>
      </c>
      <c r="L106" s="178">
        <v>21</v>
      </c>
      <c r="M106" s="178">
        <f t="shared" si="31"/>
        <v>0</v>
      </c>
      <c r="N106" s="176">
        <v>0</v>
      </c>
      <c r="O106" s="176">
        <f t="shared" si="32"/>
        <v>0</v>
      </c>
      <c r="P106" s="176">
        <v>0</v>
      </c>
      <c r="Q106" s="176">
        <f t="shared" si="33"/>
        <v>0</v>
      </c>
      <c r="R106" s="178"/>
      <c r="S106" s="178" t="s">
        <v>245</v>
      </c>
      <c r="T106" s="179" t="s">
        <v>246</v>
      </c>
      <c r="U106" s="157">
        <v>0</v>
      </c>
      <c r="V106" s="157">
        <f t="shared" si="34"/>
        <v>0</v>
      </c>
      <c r="W106" s="157"/>
      <c r="X106" s="157" t="s">
        <v>247</v>
      </c>
      <c r="Y106" s="157" t="s">
        <v>248</v>
      </c>
      <c r="Z106" s="147"/>
      <c r="AA106" s="147"/>
      <c r="AB106" s="147"/>
      <c r="AC106" s="147"/>
      <c r="AD106" s="147"/>
      <c r="AE106" s="147"/>
      <c r="AF106" s="147"/>
      <c r="AG106" s="147" t="s">
        <v>249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73">
        <v>95</v>
      </c>
      <c r="B107" s="174" t="s">
        <v>403</v>
      </c>
      <c r="C107" s="182" t="s">
        <v>949</v>
      </c>
      <c r="D107" s="175" t="s">
        <v>244</v>
      </c>
      <c r="E107" s="176">
        <v>2</v>
      </c>
      <c r="F107" s="177"/>
      <c r="G107" s="178">
        <f t="shared" si="28"/>
        <v>0</v>
      </c>
      <c r="H107" s="177">
        <v>0</v>
      </c>
      <c r="I107" s="178">
        <f t="shared" si="29"/>
        <v>0</v>
      </c>
      <c r="J107" s="177">
        <v>78</v>
      </c>
      <c r="K107" s="178">
        <f t="shared" si="30"/>
        <v>156</v>
      </c>
      <c r="L107" s="178">
        <v>21</v>
      </c>
      <c r="M107" s="178">
        <f t="shared" si="31"/>
        <v>0</v>
      </c>
      <c r="N107" s="176">
        <v>0</v>
      </c>
      <c r="O107" s="176">
        <f t="shared" si="32"/>
        <v>0</v>
      </c>
      <c r="P107" s="176">
        <v>0</v>
      </c>
      <c r="Q107" s="176">
        <f t="shared" si="33"/>
        <v>0</v>
      </c>
      <c r="R107" s="178"/>
      <c r="S107" s="178" t="s">
        <v>245</v>
      </c>
      <c r="T107" s="179" t="s">
        <v>246</v>
      </c>
      <c r="U107" s="157">
        <v>0</v>
      </c>
      <c r="V107" s="157">
        <f t="shared" si="34"/>
        <v>0</v>
      </c>
      <c r="W107" s="157"/>
      <c r="X107" s="157" t="s">
        <v>247</v>
      </c>
      <c r="Y107" s="157" t="s">
        <v>248</v>
      </c>
      <c r="Z107" s="147"/>
      <c r="AA107" s="147"/>
      <c r="AB107" s="147"/>
      <c r="AC107" s="147"/>
      <c r="AD107" s="147"/>
      <c r="AE107" s="147"/>
      <c r="AF107" s="147"/>
      <c r="AG107" s="147" t="s">
        <v>249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73">
        <v>96</v>
      </c>
      <c r="B108" s="174" t="s">
        <v>399</v>
      </c>
      <c r="C108" s="182" t="s">
        <v>950</v>
      </c>
      <c r="D108" s="175" t="s">
        <v>244</v>
      </c>
      <c r="E108" s="176">
        <v>2</v>
      </c>
      <c r="F108" s="177"/>
      <c r="G108" s="178">
        <f t="shared" si="28"/>
        <v>0</v>
      </c>
      <c r="H108" s="177">
        <v>0</v>
      </c>
      <c r="I108" s="178">
        <f t="shared" si="29"/>
        <v>0</v>
      </c>
      <c r="J108" s="177">
        <v>38</v>
      </c>
      <c r="K108" s="178">
        <f t="shared" si="30"/>
        <v>76</v>
      </c>
      <c r="L108" s="178">
        <v>21</v>
      </c>
      <c r="M108" s="178">
        <f t="shared" si="31"/>
        <v>0</v>
      </c>
      <c r="N108" s="176">
        <v>0</v>
      </c>
      <c r="O108" s="176">
        <f t="shared" si="32"/>
        <v>0</v>
      </c>
      <c r="P108" s="176">
        <v>0</v>
      </c>
      <c r="Q108" s="176">
        <f t="shared" si="33"/>
        <v>0</v>
      </c>
      <c r="R108" s="178"/>
      <c r="S108" s="178" t="s">
        <v>245</v>
      </c>
      <c r="T108" s="179" t="s">
        <v>246</v>
      </c>
      <c r="U108" s="157">
        <v>0</v>
      </c>
      <c r="V108" s="157">
        <f t="shared" si="34"/>
        <v>0</v>
      </c>
      <c r="W108" s="157"/>
      <c r="X108" s="157" t="s">
        <v>247</v>
      </c>
      <c r="Y108" s="157" t="s">
        <v>248</v>
      </c>
      <c r="Z108" s="147"/>
      <c r="AA108" s="147"/>
      <c r="AB108" s="147"/>
      <c r="AC108" s="147"/>
      <c r="AD108" s="147"/>
      <c r="AE108" s="147"/>
      <c r="AF108" s="147"/>
      <c r="AG108" s="147" t="s">
        <v>249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73">
        <v>97</v>
      </c>
      <c r="B109" s="174" t="s">
        <v>405</v>
      </c>
      <c r="C109" s="182" t="s">
        <v>951</v>
      </c>
      <c r="D109" s="175" t="s">
        <v>244</v>
      </c>
      <c r="E109" s="176">
        <v>2</v>
      </c>
      <c r="F109" s="177"/>
      <c r="G109" s="178">
        <f t="shared" si="28"/>
        <v>0</v>
      </c>
      <c r="H109" s="177">
        <v>0</v>
      </c>
      <c r="I109" s="178">
        <f t="shared" si="29"/>
        <v>0</v>
      </c>
      <c r="J109" s="177">
        <v>28</v>
      </c>
      <c r="K109" s="178">
        <f t="shared" si="30"/>
        <v>56</v>
      </c>
      <c r="L109" s="178">
        <v>21</v>
      </c>
      <c r="M109" s="178">
        <f t="shared" si="31"/>
        <v>0</v>
      </c>
      <c r="N109" s="176">
        <v>0</v>
      </c>
      <c r="O109" s="176">
        <f t="shared" si="32"/>
        <v>0</v>
      </c>
      <c r="P109" s="176">
        <v>0</v>
      </c>
      <c r="Q109" s="176">
        <f t="shared" si="33"/>
        <v>0</v>
      </c>
      <c r="R109" s="178"/>
      <c r="S109" s="178" t="s">
        <v>245</v>
      </c>
      <c r="T109" s="179" t="s">
        <v>246</v>
      </c>
      <c r="U109" s="157">
        <v>0</v>
      </c>
      <c r="V109" s="157">
        <f t="shared" si="34"/>
        <v>0</v>
      </c>
      <c r="W109" s="157"/>
      <c r="X109" s="157" t="s">
        <v>247</v>
      </c>
      <c r="Y109" s="157" t="s">
        <v>248</v>
      </c>
      <c r="Z109" s="147"/>
      <c r="AA109" s="147"/>
      <c r="AB109" s="147"/>
      <c r="AC109" s="147"/>
      <c r="AD109" s="147"/>
      <c r="AE109" s="147"/>
      <c r="AF109" s="147"/>
      <c r="AG109" s="147" t="s">
        <v>249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x14ac:dyDescent="0.25">
      <c r="A110" s="159" t="s">
        <v>240</v>
      </c>
      <c r="B110" s="160" t="s">
        <v>98</v>
      </c>
      <c r="C110" s="181" t="s">
        <v>99</v>
      </c>
      <c r="D110" s="161"/>
      <c r="E110" s="162"/>
      <c r="F110" s="163"/>
      <c r="G110" s="163">
        <f>SUMIF(AG111:AG117,"&lt;&gt;NOR",G111:G117)</f>
        <v>0</v>
      </c>
      <c r="H110" s="163"/>
      <c r="I110" s="163">
        <f>SUM(I111:I117)</f>
        <v>0</v>
      </c>
      <c r="J110" s="163"/>
      <c r="K110" s="163">
        <f>SUM(K111:K117)</f>
        <v>5490</v>
      </c>
      <c r="L110" s="163"/>
      <c r="M110" s="163">
        <f>SUM(M111:M117)</f>
        <v>0</v>
      </c>
      <c r="N110" s="162"/>
      <c r="O110" s="162">
        <f>SUM(O111:O117)</f>
        <v>0</v>
      </c>
      <c r="P110" s="162"/>
      <c r="Q110" s="162">
        <f>SUM(Q111:Q117)</f>
        <v>0</v>
      </c>
      <c r="R110" s="163"/>
      <c r="S110" s="163"/>
      <c r="T110" s="164"/>
      <c r="U110" s="158"/>
      <c r="V110" s="158">
        <f>SUM(V111:V117)</f>
        <v>0</v>
      </c>
      <c r="W110" s="158"/>
      <c r="X110" s="158"/>
      <c r="Y110" s="158"/>
      <c r="AG110" t="s">
        <v>241</v>
      </c>
    </row>
    <row r="111" spans="1:60" outlineLevel="1" x14ac:dyDescent="0.25">
      <c r="A111" s="173">
        <v>98</v>
      </c>
      <c r="B111" s="174" t="s">
        <v>899</v>
      </c>
      <c r="C111" s="182" t="s">
        <v>900</v>
      </c>
      <c r="D111" s="175" t="s">
        <v>244</v>
      </c>
      <c r="E111" s="176">
        <v>2</v>
      </c>
      <c r="F111" s="177"/>
      <c r="G111" s="178">
        <f t="shared" ref="G111:G117" si="35">ROUND(E111*F111,2)</f>
        <v>0</v>
      </c>
      <c r="H111" s="177">
        <v>0</v>
      </c>
      <c r="I111" s="178">
        <f t="shared" ref="I111:I117" si="36">ROUND(E111*H111,2)</f>
        <v>0</v>
      </c>
      <c r="J111" s="177">
        <v>750</v>
      </c>
      <c r="K111" s="178">
        <f t="shared" ref="K111:K117" si="37">ROUND(E111*J111,2)</f>
        <v>1500</v>
      </c>
      <c r="L111" s="178">
        <v>21</v>
      </c>
      <c r="M111" s="178">
        <f t="shared" ref="M111:M117" si="38">G111*(1+L111/100)</f>
        <v>0</v>
      </c>
      <c r="N111" s="176">
        <v>0</v>
      </c>
      <c r="O111" s="176">
        <f t="shared" ref="O111:O117" si="39">ROUND(E111*N111,2)</f>
        <v>0</v>
      </c>
      <c r="P111" s="176">
        <v>0</v>
      </c>
      <c r="Q111" s="176">
        <f t="shared" ref="Q111:Q117" si="40">ROUND(E111*P111,2)</f>
        <v>0</v>
      </c>
      <c r="R111" s="178"/>
      <c r="S111" s="178" t="s">
        <v>245</v>
      </c>
      <c r="T111" s="179" t="s">
        <v>246</v>
      </c>
      <c r="U111" s="157">
        <v>0</v>
      </c>
      <c r="V111" s="157">
        <f t="shared" ref="V111:V117" si="41">ROUND(E111*U111,2)</f>
        <v>0</v>
      </c>
      <c r="W111" s="157"/>
      <c r="X111" s="157" t="s">
        <v>247</v>
      </c>
      <c r="Y111" s="157" t="s">
        <v>248</v>
      </c>
      <c r="Z111" s="147"/>
      <c r="AA111" s="147"/>
      <c r="AB111" s="147"/>
      <c r="AC111" s="147"/>
      <c r="AD111" s="147"/>
      <c r="AE111" s="147"/>
      <c r="AF111" s="147"/>
      <c r="AG111" s="147" t="s">
        <v>249</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73">
        <v>99</v>
      </c>
      <c r="B112" s="174" t="s">
        <v>952</v>
      </c>
      <c r="C112" s="182" t="s">
        <v>953</v>
      </c>
      <c r="D112" s="175" t="s">
        <v>244</v>
      </c>
      <c r="E112" s="176">
        <v>2</v>
      </c>
      <c r="F112" s="177"/>
      <c r="G112" s="178">
        <f t="shared" si="35"/>
        <v>0</v>
      </c>
      <c r="H112" s="177">
        <v>0</v>
      </c>
      <c r="I112" s="178">
        <f t="shared" si="36"/>
        <v>0</v>
      </c>
      <c r="J112" s="177">
        <v>250</v>
      </c>
      <c r="K112" s="178">
        <f t="shared" si="37"/>
        <v>500</v>
      </c>
      <c r="L112" s="178">
        <v>21</v>
      </c>
      <c r="M112" s="178">
        <f t="shared" si="38"/>
        <v>0</v>
      </c>
      <c r="N112" s="176">
        <v>0</v>
      </c>
      <c r="O112" s="176">
        <f t="shared" si="39"/>
        <v>0</v>
      </c>
      <c r="P112" s="176">
        <v>0</v>
      </c>
      <c r="Q112" s="176">
        <f t="shared" si="40"/>
        <v>0</v>
      </c>
      <c r="R112" s="178"/>
      <c r="S112" s="178" t="s">
        <v>245</v>
      </c>
      <c r="T112" s="179" t="s">
        <v>246</v>
      </c>
      <c r="U112" s="157">
        <v>0</v>
      </c>
      <c r="V112" s="157">
        <f t="shared" si="41"/>
        <v>0</v>
      </c>
      <c r="W112" s="157"/>
      <c r="X112" s="157" t="s">
        <v>247</v>
      </c>
      <c r="Y112" s="157" t="s">
        <v>248</v>
      </c>
      <c r="Z112" s="147"/>
      <c r="AA112" s="147"/>
      <c r="AB112" s="147"/>
      <c r="AC112" s="147"/>
      <c r="AD112" s="147"/>
      <c r="AE112" s="147"/>
      <c r="AF112" s="147"/>
      <c r="AG112" s="147" t="s">
        <v>249</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73">
        <v>100</v>
      </c>
      <c r="B113" s="174" t="s">
        <v>954</v>
      </c>
      <c r="C113" s="182" t="s">
        <v>955</v>
      </c>
      <c r="D113" s="175" t="s">
        <v>244</v>
      </c>
      <c r="E113" s="176">
        <v>1</v>
      </c>
      <c r="F113" s="177"/>
      <c r="G113" s="178">
        <f t="shared" si="35"/>
        <v>0</v>
      </c>
      <c r="H113" s="177">
        <v>0</v>
      </c>
      <c r="I113" s="178">
        <f t="shared" si="36"/>
        <v>0</v>
      </c>
      <c r="J113" s="177">
        <v>250</v>
      </c>
      <c r="K113" s="178">
        <f t="shared" si="37"/>
        <v>250</v>
      </c>
      <c r="L113" s="178">
        <v>21</v>
      </c>
      <c r="M113" s="178">
        <f t="shared" si="38"/>
        <v>0</v>
      </c>
      <c r="N113" s="176">
        <v>0</v>
      </c>
      <c r="O113" s="176">
        <f t="shared" si="39"/>
        <v>0</v>
      </c>
      <c r="P113" s="176">
        <v>0</v>
      </c>
      <c r="Q113" s="176">
        <f t="shared" si="40"/>
        <v>0</v>
      </c>
      <c r="R113" s="178"/>
      <c r="S113" s="178" t="s">
        <v>245</v>
      </c>
      <c r="T113" s="179" t="s">
        <v>246</v>
      </c>
      <c r="U113" s="157">
        <v>0</v>
      </c>
      <c r="V113" s="157">
        <f t="shared" si="41"/>
        <v>0</v>
      </c>
      <c r="W113" s="157"/>
      <c r="X113" s="157" t="s">
        <v>247</v>
      </c>
      <c r="Y113" s="157" t="s">
        <v>248</v>
      </c>
      <c r="Z113" s="147"/>
      <c r="AA113" s="147"/>
      <c r="AB113" s="147"/>
      <c r="AC113" s="147"/>
      <c r="AD113" s="147"/>
      <c r="AE113" s="147"/>
      <c r="AF113" s="147"/>
      <c r="AG113" s="147" t="s">
        <v>249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3">
        <v>101</v>
      </c>
      <c r="B114" s="174" t="s">
        <v>956</v>
      </c>
      <c r="C114" s="182" t="s">
        <v>957</v>
      </c>
      <c r="D114" s="175" t="s">
        <v>958</v>
      </c>
      <c r="E114" s="176">
        <v>2</v>
      </c>
      <c r="F114" s="177"/>
      <c r="G114" s="178">
        <f t="shared" si="35"/>
        <v>0</v>
      </c>
      <c r="H114" s="177">
        <v>0</v>
      </c>
      <c r="I114" s="178">
        <f t="shared" si="36"/>
        <v>0</v>
      </c>
      <c r="J114" s="177">
        <v>320</v>
      </c>
      <c r="K114" s="178">
        <f t="shared" si="37"/>
        <v>640</v>
      </c>
      <c r="L114" s="178">
        <v>21</v>
      </c>
      <c r="M114" s="178">
        <f t="shared" si="38"/>
        <v>0</v>
      </c>
      <c r="N114" s="176">
        <v>0</v>
      </c>
      <c r="O114" s="176">
        <f t="shared" si="39"/>
        <v>0</v>
      </c>
      <c r="P114" s="176">
        <v>0</v>
      </c>
      <c r="Q114" s="176">
        <f t="shared" si="40"/>
        <v>0</v>
      </c>
      <c r="R114" s="178"/>
      <c r="S114" s="178" t="s">
        <v>245</v>
      </c>
      <c r="T114" s="179" t="s">
        <v>246</v>
      </c>
      <c r="U114" s="157">
        <v>0</v>
      </c>
      <c r="V114" s="157">
        <f t="shared" si="41"/>
        <v>0</v>
      </c>
      <c r="W114" s="157"/>
      <c r="X114" s="157" t="s">
        <v>247</v>
      </c>
      <c r="Y114" s="157" t="s">
        <v>248</v>
      </c>
      <c r="Z114" s="147"/>
      <c r="AA114" s="147"/>
      <c r="AB114" s="147"/>
      <c r="AC114" s="147"/>
      <c r="AD114" s="147"/>
      <c r="AE114" s="147"/>
      <c r="AF114" s="147"/>
      <c r="AG114" s="147" t="s">
        <v>249</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3">
        <v>102</v>
      </c>
      <c r="B115" s="174" t="s">
        <v>413</v>
      </c>
      <c r="C115" s="182" t="s">
        <v>959</v>
      </c>
      <c r="D115" s="175" t="s">
        <v>244</v>
      </c>
      <c r="E115" s="176">
        <v>2</v>
      </c>
      <c r="F115" s="177"/>
      <c r="G115" s="178">
        <f t="shared" si="35"/>
        <v>0</v>
      </c>
      <c r="H115" s="177">
        <v>0</v>
      </c>
      <c r="I115" s="178">
        <f t="shared" si="36"/>
        <v>0</v>
      </c>
      <c r="J115" s="177">
        <v>360</v>
      </c>
      <c r="K115" s="178">
        <f t="shared" si="37"/>
        <v>720</v>
      </c>
      <c r="L115" s="178">
        <v>21</v>
      </c>
      <c r="M115" s="178">
        <f t="shared" si="38"/>
        <v>0</v>
      </c>
      <c r="N115" s="176">
        <v>0</v>
      </c>
      <c r="O115" s="176">
        <f t="shared" si="39"/>
        <v>0</v>
      </c>
      <c r="P115" s="176">
        <v>0</v>
      </c>
      <c r="Q115" s="176">
        <f t="shared" si="40"/>
        <v>0</v>
      </c>
      <c r="R115" s="178"/>
      <c r="S115" s="178" t="s">
        <v>245</v>
      </c>
      <c r="T115" s="179" t="s">
        <v>246</v>
      </c>
      <c r="U115" s="157">
        <v>0</v>
      </c>
      <c r="V115" s="157">
        <f t="shared" si="41"/>
        <v>0</v>
      </c>
      <c r="W115" s="157"/>
      <c r="X115" s="157" t="s">
        <v>247</v>
      </c>
      <c r="Y115" s="157" t="s">
        <v>248</v>
      </c>
      <c r="Z115" s="147"/>
      <c r="AA115" s="147"/>
      <c r="AB115" s="147"/>
      <c r="AC115" s="147"/>
      <c r="AD115" s="147"/>
      <c r="AE115" s="147"/>
      <c r="AF115" s="147"/>
      <c r="AG115" s="147" t="s">
        <v>249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103</v>
      </c>
      <c r="B116" s="174" t="s">
        <v>417</v>
      </c>
      <c r="C116" s="182" t="s">
        <v>835</v>
      </c>
      <c r="D116" s="175" t="s">
        <v>342</v>
      </c>
      <c r="E116" s="176">
        <v>4</v>
      </c>
      <c r="F116" s="177"/>
      <c r="G116" s="178">
        <f t="shared" si="35"/>
        <v>0</v>
      </c>
      <c r="H116" s="177">
        <v>0</v>
      </c>
      <c r="I116" s="178">
        <f t="shared" si="36"/>
        <v>0</v>
      </c>
      <c r="J116" s="177">
        <v>220</v>
      </c>
      <c r="K116" s="178">
        <f t="shared" si="37"/>
        <v>880</v>
      </c>
      <c r="L116" s="178">
        <v>21</v>
      </c>
      <c r="M116" s="178">
        <f t="shared" si="38"/>
        <v>0</v>
      </c>
      <c r="N116" s="176">
        <v>0</v>
      </c>
      <c r="O116" s="176">
        <f t="shared" si="39"/>
        <v>0</v>
      </c>
      <c r="P116" s="176">
        <v>0</v>
      </c>
      <c r="Q116" s="176">
        <f t="shared" si="40"/>
        <v>0</v>
      </c>
      <c r="R116" s="178"/>
      <c r="S116" s="178" t="s">
        <v>245</v>
      </c>
      <c r="T116" s="179" t="s">
        <v>246</v>
      </c>
      <c r="U116" s="157">
        <v>0</v>
      </c>
      <c r="V116" s="157">
        <f t="shared" si="41"/>
        <v>0</v>
      </c>
      <c r="W116" s="157"/>
      <c r="X116" s="157" t="s">
        <v>247</v>
      </c>
      <c r="Y116" s="157" t="s">
        <v>248</v>
      </c>
      <c r="Z116" s="147"/>
      <c r="AA116" s="147"/>
      <c r="AB116" s="147"/>
      <c r="AC116" s="147"/>
      <c r="AD116" s="147"/>
      <c r="AE116" s="147"/>
      <c r="AF116" s="147"/>
      <c r="AG116" s="147" t="s">
        <v>249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104</v>
      </c>
      <c r="B117" s="174" t="s">
        <v>419</v>
      </c>
      <c r="C117" s="182" t="s">
        <v>837</v>
      </c>
      <c r="D117" s="175" t="s">
        <v>342</v>
      </c>
      <c r="E117" s="176">
        <v>4</v>
      </c>
      <c r="F117" s="177"/>
      <c r="G117" s="178">
        <f t="shared" si="35"/>
        <v>0</v>
      </c>
      <c r="H117" s="177">
        <v>0</v>
      </c>
      <c r="I117" s="178">
        <f t="shared" si="36"/>
        <v>0</v>
      </c>
      <c r="J117" s="177">
        <v>250</v>
      </c>
      <c r="K117" s="178">
        <f t="shared" si="37"/>
        <v>1000</v>
      </c>
      <c r="L117" s="178">
        <v>21</v>
      </c>
      <c r="M117" s="178">
        <f t="shared" si="38"/>
        <v>0</v>
      </c>
      <c r="N117" s="176">
        <v>0</v>
      </c>
      <c r="O117" s="176">
        <f t="shared" si="39"/>
        <v>0</v>
      </c>
      <c r="P117" s="176">
        <v>0</v>
      </c>
      <c r="Q117" s="176">
        <f t="shared" si="40"/>
        <v>0</v>
      </c>
      <c r="R117" s="178"/>
      <c r="S117" s="178" t="s">
        <v>245</v>
      </c>
      <c r="T117" s="179" t="s">
        <v>246</v>
      </c>
      <c r="U117" s="157">
        <v>0</v>
      </c>
      <c r="V117" s="157">
        <f t="shared" si="41"/>
        <v>0</v>
      </c>
      <c r="W117" s="157"/>
      <c r="X117" s="157" t="s">
        <v>247</v>
      </c>
      <c r="Y117" s="157" t="s">
        <v>248</v>
      </c>
      <c r="Z117" s="147"/>
      <c r="AA117" s="147"/>
      <c r="AB117" s="147"/>
      <c r="AC117" s="147"/>
      <c r="AD117" s="147"/>
      <c r="AE117" s="147"/>
      <c r="AF117" s="147"/>
      <c r="AG117" s="147" t="s">
        <v>249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5">
      <c r="A118" s="159" t="s">
        <v>240</v>
      </c>
      <c r="B118" s="160" t="s">
        <v>102</v>
      </c>
      <c r="C118" s="181" t="s">
        <v>103</v>
      </c>
      <c r="D118" s="161"/>
      <c r="E118" s="162"/>
      <c r="F118" s="163"/>
      <c r="G118" s="163">
        <f>SUMIF(AG119:AG126,"&lt;&gt;NOR",G119:G126)</f>
        <v>0</v>
      </c>
      <c r="H118" s="163"/>
      <c r="I118" s="163">
        <f>SUM(I119:I126)</f>
        <v>79540</v>
      </c>
      <c r="J118" s="163"/>
      <c r="K118" s="163">
        <f>SUM(K119:K126)</f>
        <v>41500</v>
      </c>
      <c r="L118" s="163"/>
      <c r="M118" s="163">
        <f>SUM(M119:M126)</f>
        <v>0</v>
      </c>
      <c r="N118" s="162"/>
      <c r="O118" s="162">
        <f>SUM(O119:O126)</f>
        <v>0</v>
      </c>
      <c r="P118" s="162"/>
      <c r="Q118" s="162">
        <f>SUM(Q119:Q126)</f>
        <v>0</v>
      </c>
      <c r="R118" s="163"/>
      <c r="S118" s="163"/>
      <c r="T118" s="164"/>
      <c r="U118" s="158"/>
      <c r="V118" s="158">
        <f>SUM(V119:V126)</f>
        <v>0</v>
      </c>
      <c r="W118" s="158"/>
      <c r="X118" s="158"/>
      <c r="Y118" s="158"/>
      <c r="AG118" t="s">
        <v>241</v>
      </c>
    </row>
    <row r="119" spans="1:60" outlineLevel="1" x14ac:dyDescent="0.25">
      <c r="A119" s="173">
        <v>105</v>
      </c>
      <c r="B119" s="174" t="s">
        <v>960</v>
      </c>
      <c r="C119" s="182" t="s">
        <v>961</v>
      </c>
      <c r="D119" s="175" t="s">
        <v>244</v>
      </c>
      <c r="E119" s="176">
        <v>2</v>
      </c>
      <c r="F119" s="177"/>
      <c r="G119" s="178">
        <f t="shared" ref="G119:G126" si="42">ROUND(E119*F119,2)</f>
        <v>0</v>
      </c>
      <c r="H119" s="177">
        <v>0</v>
      </c>
      <c r="I119" s="178">
        <f t="shared" ref="I119:I126" si="43">ROUND(E119*H119,2)</f>
        <v>0</v>
      </c>
      <c r="J119" s="177">
        <v>15700</v>
      </c>
      <c r="K119" s="178">
        <f t="shared" ref="K119:K126" si="44">ROUND(E119*J119,2)</f>
        <v>31400</v>
      </c>
      <c r="L119" s="178">
        <v>21</v>
      </c>
      <c r="M119" s="178">
        <f t="shared" ref="M119:M126" si="45">G119*(1+L119/100)</f>
        <v>0</v>
      </c>
      <c r="N119" s="176">
        <v>0</v>
      </c>
      <c r="O119" s="176">
        <f t="shared" ref="O119:O126" si="46">ROUND(E119*N119,2)</f>
        <v>0</v>
      </c>
      <c r="P119" s="176">
        <v>0</v>
      </c>
      <c r="Q119" s="176">
        <f t="shared" ref="Q119:Q126" si="47">ROUND(E119*P119,2)</f>
        <v>0</v>
      </c>
      <c r="R119" s="178"/>
      <c r="S119" s="178" t="s">
        <v>245</v>
      </c>
      <c r="T119" s="179" t="s">
        <v>246</v>
      </c>
      <c r="U119" s="157">
        <v>0</v>
      </c>
      <c r="V119" s="157">
        <f t="shared" ref="V119:V126" si="48">ROUND(E119*U119,2)</f>
        <v>0</v>
      </c>
      <c r="W119" s="157"/>
      <c r="X119" s="157" t="s">
        <v>247</v>
      </c>
      <c r="Y119" s="157" t="s">
        <v>248</v>
      </c>
      <c r="Z119" s="147"/>
      <c r="AA119" s="147"/>
      <c r="AB119" s="147"/>
      <c r="AC119" s="147"/>
      <c r="AD119" s="147"/>
      <c r="AE119" s="147"/>
      <c r="AF119" s="147"/>
      <c r="AG119" s="147" t="s">
        <v>249</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106</v>
      </c>
      <c r="B120" s="174" t="s">
        <v>443</v>
      </c>
      <c r="C120" s="182" t="s">
        <v>962</v>
      </c>
      <c r="D120" s="175" t="s">
        <v>244</v>
      </c>
      <c r="E120" s="176">
        <v>1</v>
      </c>
      <c r="F120" s="177"/>
      <c r="G120" s="178">
        <f t="shared" si="42"/>
        <v>0</v>
      </c>
      <c r="H120" s="177">
        <v>0</v>
      </c>
      <c r="I120" s="178">
        <f t="shared" si="43"/>
        <v>0</v>
      </c>
      <c r="J120" s="177">
        <v>5500</v>
      </c>
      <c r="K120" s="178">
        <f t="shared" si="44"/>
        <v>5500</v>
      </c>
      <c r="L120" s="178">
        <v>21</v>
      </c>
      <c r="M120" s="178">
        <f t="shared" si="45"/>
        <v>0</v>
      </c>
      <c r="N120" s="176">
        <v>0</v>
      </c>
      <c r="O120" s="176">
        <f t="shared" si="46"/>
        <v>0</v>
      </c>
      <c r="P120" s="176">
        <v>0</v>
      </c>
      <c r="Q120" s="176">
        <f t="shared" si="47"/>
        <v>0</v>
      </c>
      <c r="R120" s="178"/>
      <c r="S120" s="178" t="s">
        <v>245</v>
      </c>
      <c r="T120" s="179" t="s">
        <v>246</v>
      </c>
      <c r="U120" s="157">
        <v>0</v>
      </c>
      <c r="V120" s="157">
        <f t="shared" si="48"/>
        <v>0</v>
      </c>
      <c r="W120" s="157"/>
      <c r="X120" s="157" t="s">
        <v>247</v>
      </c>
      <c r="Y120" s="157" t="s">
        <v>248</v>
      </c>
      <c r="Z120" s="147"/>
      <c r="AA120" s="147"/>
      <c r="AB120" s="147"/>
      <c r="AC120" s="147"/>
      <c r="AD120" s="147"/>
      <c r="AE120" s="147"/>
      <c r="AF120" s="147"/>
      <c r="AG120" s="147" t="s">
        <v>249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0.75" outlineLevel="1" x14ac:dyDescent="0.25">
      <c r="A121" s="173">
        <v>107</v>
      </c>
      <c r="B121" s="174" t="s">
        <v>446</v>
      </c>
      <c r="C121" s="182" t="s">
        <v>963</v>
      </c>
      <c r="D121" s="175" t="s">
        <v>244</v>
      </c>
      <c r="E121" s="176">
        <v>2</v>
      </c>
      <c r="F121" s="177"/>
      <c r="G121" s="178">
        <f t="shared" si="42"/>
        <v>0</v>
      </c>
      <c r="H121" s="177">
        <v>0</v>
      </c>
      <c r="I121" s="178">
        <f t="shared" si="43"/>
        <v>0</v>
      </c>
      <c r="J121" s="177">
        <v>2300</v>
      </c>
      <c r="K121" s="178">
        <f t="shared" si="44"/>
        <v>4600</v>
      </c>
      <c r="L121" s="178">
        <v>21</v>
      </c>
      <c r="M121" s="178">
        <f t="shared" si="45"/>
        <v>0</v>
      </c>
      <c r="N121" s="176">
        <v>0</v>
      </c>
      <c r="O121" s="176">
        <f t="shared" si="46"/>
        <v>0</v>
      </c>
      <c r="P121" s="176">
        <v>0</v>
      </c>
      <c r="Q121" s="176">
        <f t="shared" si="47"/>
        <v>0</v>
      </c>
      <c r="R121" s="178"/>
      <c r="S121" s="178" t="s">
        <v>245</v>
      </c>
      <c r="T121" s="179" t="s">
        <v>246</v>
      </c>
      <c r="U121" s="157">
        <v>0</v>
      </c>
      <c r="V121" s="157">
        <f t="shared" si="48"/>
        <v>0</v>
      </c>
      <c r="W121" s="157"/>
      <c r="X121" s="157" t="s">
        <v>247</v>
      </c>
      <c r="Y121" s="157" t="s">
        <v>248</v>
      </c>
      <c r="Z121" s="147"/>
      <c r="AA121" s="147"/>
      <c r="AB121" s="147"/>
      <c r="AC121" s="147"/>
      <c r="AD121" s="147"/>
      <c r="AE121" s="147"/>
      <c r="AF121" s="147"/>
      <c r="AG121" s="147" t="s">
        <v>249</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3">
        <v>108</v>
      </c>
      <c r="B122" s="174" t="s">
        <v>964</v>
      </c>
      <c r="C122" s="182" t="s">
        <v>965</v>
      </c>
      <c r="D122" s="175" t="s">
        <v>244</v>
      </c>
      <c r="E122" s="176">
        <v>2</v>
      </c>
      <c r="F122" s="177"/>
      <c r="G122" s="178">
        <f t="shared" si="42"/>
        <v>0</v>
      </c>
      <c r="H122" s="177">
        <v>7520</v>
      </c>
      <c r="I122" s="178">
        <f t="shared" si="43"/>
        <v>15040</v>
      </c>
      <c r="J122" s="177">
        <v>0</v>
      </c>
      <c r="K122" s="178">
        <f t="shared" si="44"/>
        <v>0</v>
      </c>
      <c r="L122" s="178">
        <v>21</v>
      </c>
      <c r="M122" s="178">
        <f t="shared" si="45"/>
        <v>0</v>
      </c>
      <c r="N122" s="176">
        <v>0</v>
      </c>
      <c r="O122" s="176">
        <f t="shared" si="46"/>
        <v>0</v>
      </c>
      <c r="P122" s="176">
        <v>0</v>
      </c>
      <c r="Q122" s="176">
        <f t="shared" si="47"/>
        <v>0</v>
      </c>
      <c r="R122" s="178"/>
      <c r="S122" s="178" t="s">
        <v>245</v>
      </c>
      <c r="T122" s="179" t="s">
        <v>246</v>
      </c>
      <c r="U122" s="157">
        <v>0</v>
      </c>
      <c r="V122" s="157">
        <f t="shared" si="48"/>
        <v>0</v>
      </c>
      <c r="W122" s="157"/>
      <c r="X122" s="157" t="s">
        <v>264</v>
      </c>
      <c r="Y122" s="157" t="s">
        <v>248</v>
      </c>
      <c r="Z122" s="147"/>
      <c r="AA122" s="147"/>
      <c r="AB122" s="147"/>
      <c r="AC122" s="147"/>
      <c r="AD122" s="147"/>
      <c r="AE122" s="147"/>
      <c r="AF122" s="147"/>
      <c r="AG122" s="147" t="s">
        <v>265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0.75" outlineLevel="1" x14ac:dyDescent="0.25">
      <c r="A123" s="173">
        <v>109</v>
      </c>
      <c r="B123" s="174" t="s">
        <v>966</v>
      </c>
      <c r="C123" s="182" t="s">
        <v>967</v>
      </c>
      <c r="D123" s="175" t="s">
        <v>244</v>
      </c>
      <c r="E123" s="176">
        <v>1</v>
      </c>
      <c r="F123" s="177"/>
      <c r="G123" s="178">
        <f t="shared" si="42"/>
        <v>0</v>
      </c>
      <c r="H123" s="177">
        <v>9700</v>
      </c>
      <c r="I123" s="178">
        <f t="shared" si="43"/>
        <v>9700</v>
      </c>
      <c r="J123" s="177">
        <v>0</v>
      </c>
      <c r="K123" s="178">
        <f t="shared" si="44"/>
        <v>0</v>
      </c>
      <c r="L123" s="178">
        <v>21</v>
      </c>
      <c r="M123" s="178">
        <f t="shared" si="45"/>
        <v>0</v>
      </c>
      <c r="N123" s="176">
        <v>0</v>
      </c>
      <c r="O123" s="176">
        <f t="shared" si="46"/>
        <v>0</v>
      </c>
      <c r="P123" s="176">
        <v>0</v>
      </c>
      <c r="Q123" s="176">
        <f t="shared" si="47"/>
        <v>0</v>
      </c>
      <c r="R123" s="178"/>
      <c r="S123" s="178" t="s">
        <v>245</v>
      </c>
      <c r="T123" s="179" t="s">
        <v>246</v>
      </c>
      <c r="U123" s="157">
        <v>0</v>
      </c>
      <c r="V123" s="157">
        <f t="shared" si="48"/>
        <v>0</v>
      </c>
      <c r="W123" s="157"/>
      <c r="X123" s="157" t="s">
        <v>264</v>
      </c>
      <c r="Y123" s="157" t="s">
        <v>248</v>
      </c>
      <c r="Z123" s="147"/>
      <c r="AA123" s="147"/>
      <c r="AB123" s="147"/>
      <c r="AC123" s="147"/>
      <c r="AD123" s="147"/>
      <c r="AE123" s="147"/>
      <c r="AF123" s="147"/>
      <c r="AG123" s="147" t="s">
        <v>265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0.75" outlineLevel="1" x14ac:dyDescent="0.25">
      <c r="A124" s="173">
        <v>110</v>
      </c>
      <c r="B124" s="174" t="s">
        <v>968</v>
      </c>
      <c r="C124" s="182" t="s">
        <v>969</v>
      </c>
      <c r="D124" s="175" t="s">
        <v>244</v>
      </c>
      <c r="E124" s="176">
        <v>1</v>
      </c>
      <c r="F124" s="177"/>
      <c r="G124" s="178">
        <f t="shared" si="42"/>
        <v>0</v>
      </c>
      <c r="H124" s="177">
        <v>35200</v>
      </c>
      <c r="I124" s="178">
        <f t="shared" si="43"/>
        <v>35200</v>
      </c>
      <c r="J124" s="177">
        <v>0</v>
      </c>
      <c r="K124" s="178">
        <f t="shared" si="44"/>
        <v>0</v>
      </c>
      <c r="L124" s="178">
        <v>21</v>
      </c>
      <c r="M124" s="178">
        <f t="shared" si="45"/>
        <v>0</v>
      </c>
      <c r="N124" s="176">
        <v>0</v>
      </c>
      <c r="O124" s="176">
        <f t="shared" si="46"/>
        <v>0</v>
      </c>
      <c r="P124" s="176">
        <v>0</v>
      </c>
      <c r="Q124" s="176">
        <f t="shared" si="47"/>
        <v>0</v>
      </c>
      <c r="R124" s="178"/>
      <c r="S124" s="178" t="s">
        <v>245</v>
      </c>
      <c r="T124" s="179" t="s">
        <v>246</v>
      </c>
      <c r="U124" s="157">
        <v>0</v>
      </c>
      <c r="V124" s="157">
        <f t="shared" si="48"/>
        <v>0</v>
      </c>
      <c r="W124" s="157"/>
      <c r="X124" s="157" t="s">
        <v>264</v>
      </c>
      <c r="Y124" s="157" t="s">
        <v>248</v>
      </c>
      <c r="Z124" s="147"/>
      <c r="AA124" s="147"/>
      <c r="AB124" s="147"/>
      <c r="AC124" s="147"/>
      <c r="AD124" s="147"/>
      <c r="AE124" s="147"/>
      <c r="AF124" s="147"/>
      <c r="AG124" s="147" t="s">
        <v>265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3">
        <v>111</v>
      </c>
      <c r="B125" s="174" t="s">
        <v>970</v>
      </c>
      <c r="C125" s="182" t="s">
        <v>971</v>
      </c>
      <c r="D125" s="175" t="s">
        <v>244</v>
      </c>
      <c r="E125" s="176">
        <v>2</v>
      </c>
      <c r="F125" s="177"/>
      <c r="G125" s="178">
        <f t="shared" si="42"/>
        <v>0</v>
      </c>
      <c r="H125" s="177">
        <v>3200</v>
      </c>
      <c r="I125" s="178">
        <f t="shared" si="43"/>
        <v>6400</v>
      </c>
      <c r="J125" s="177">
        <v>0</v>
      </c>
      <c r="K125" s="178">
        <f t="shared" si="44"/>
        <v>0</v>
      </c>
      <c r="L125" s="178">
        <v>21</v>
      </c>
      <c r="M125" s="178">
        <f t="shared" si="45"/>
        <v>0</v>
      </c>
      <c r="N125" s="176">
        <v>0</v>
      </c>
      <c r="O125" s="176">
        <f t="shared" si="46"/>
        <v>0</v>
      </c>
      <c r="P125" s="176">
        <v>0</v>
      </c>
      <c r="Q125" s="176">
        <f t="shared" si="47"/>
        <v>0</v>
      </c>
      <c r="R125" s="178"/>
      <c r="S125" s="178" t="s">
        <v>245</v>
      </c>
      <c r="T125" s="179" t="s">
        <v>246</v>
      </c>
      <c r="U125" s="157">
        <v>0</v>
      </c>
      <c r="V125" s="157">
        <f t="shared" si="48"/>
        <v>0</v>
      </c>
      <c r="W125" s="157"/>
      <c r="X125" s="157" t="s">
        <v>264</v>
      </c>
      <c r="Y125" s="157" t="s">
        <v>248</v>
      </c>
      <c r="Z125" s="147"/>
      <c r="AA125" s="147"/>
      <c r="AB125" s="147"/>
      <c r="AC125" s="147"/>
      <c r="AD125" s="147"/>
      <c r="AE125" s="147"/>
      <c r="AF125" s="147"/>
      <c r="AG125" s="147" t="s">
        <v>265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3">
        <v>112</v>
      </c>
      <c r="B126" s="174" t="s">
        <v>972</v>
      </c>
      <c r="C126" s="182" t="s">
        <v>973</v>
      </c>
      <c r="D126" s="175" t="s">
        <v>244</v>
      </c>
      <c r="E126" s="176">
        <v>1</v>
      </c>
      <c r="F126" s="177"/>
      <c r="G126" s="178">
        <f t="shared" si="42"/>
        <v>0</v>
      </c>
      <c r="H126" s="177">
        <v>13200</v>
      </c>
      <c r="I126" s="178">
        <f t="shared" si="43"/>
        <v>13200</v>
      </c>
      <c r="J126" s="177">
        <v>0</v>
      </c>
      <c r="K126" s="178">
        <f t="shared" si="44"/>
        <v>0</v>
      </c>
      <c r="L126" s="178">
        <v>21</v>
      </c>
      <c r="M126" s="178">
        <f t="shared" si="45"/>
        <v>0</v>
      </c>
      <c r="N126" s="176">
        <v>0</v>
      </c>
      <c r="O126" s="176">
        <f t="shared" si="46"/>
        <v>0</v>
      </c>
      <c r="P126" s="176">
        <v>0</v>
      </c>
      <c r="Q126" s="176">
        <f t="shared" si="47"/>
        <v>0</v>
      </c>
      <c r="R126" s="178"/>
      <c r="S126" s="178" t="s">
        <v>245</v>
      </c>
      <c r="T126" s="179" t="s">
        <v>246</v>
      </c>
      <c r="U126" s="157">
        <v>0</v>
      </c>
      <c r="V126" s="157">
        <f t="shared" si="48"/>
        <v>0</v>
      </c>
      <c r="W126" s="157"/>
      <c r="X126" s="157" t="s">
        <v>264</v>
      </c>
      <c r="Y126" s="157" t="s">
        <v>248</v>
      </c>
      <c r="Z126" s="147"/>
      <c r="AA126" s="147"/>
      <c r="AB126" s="147"/>
      <c r="AC126" s="147"/>
      <c r="AD126" s="147"/>
      <c r="AE126" s="147"/>
      <c r="AF126" s="147"/>
      <c r="AG126" s="147" t="s">
        <v>265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x14ac:dyDescent="0.25">
      <c r="A127" s="159" t="s">
        <v>240</v>
      </c>
      <c r="B127" s="160" t="s">
        <v>105</v>
      </c>
      <c r="C127" s="181" t="s">
        <v>107</v>
      </c>
      <c r="D127" s="161"/>
      <c r="E127" s="162"/>
      <c r="F127" s="163"/>
      <c r="G127" s="163">
        <f>SUMIF(AG128:AG137,"&lt;&gt;NOR",G128:G137)</f>
        <v>0</v>
      </c>
      <c r="H127" s="163"/>
      <c r="I127" s="163">
        <f>SUM(I128:I137)</f>
        <v>5058</v>
      </c>
      <c r="J127" s="163"/>
      <c r="K127" s="163">
        <f>SUM(K128:K137)</f>
        <v>4336</v>
      </c>
      <c r="L127" s="163"/>
      <c r="M127" s="163">
        <f>SUM(M128:M137)</f>
        <v>0</v>
      </c>
      <c r="N127" s="162"/>
      <c r="O127" s="162">
        <f>SUM(O128:O137)</f>
        <v>0</v>
      </c>
      <c r="P127" s="162"/>
      <c r="Q127" s="162">
        <f>SUM(Q128:Q137)</f>
        <v>0</v>
      </c>
      <c r="R127" s="163"/>
      <c r="S127" s="163"/>
      <c r="T127" s="164"/>
      <c r="U127" s="158"/>
      <c r="V127" s="158">
        <f>SUM(V128:V137)</f>
        <v>0</v>
      </c>
      <c r="W127" s="158"/>
      <c r="X127" s="158"/>
      <c r="Y127" s="158"/>
      <c r="AG127" t="s">
        <v>241</v>
      </c>
    </row>
    <row r="128" spans="1:60" outlineLevel="1" x14ac:dyDescent="0.25">
      <c r="A128" s="173">
        <v>113</v>
      </c>
      <c r="B128" s="174" t="s">
        <v>974</v>
      </c>
      <c r="C128" s="182" t="s">
        <v>975</v>
      </c>
      <c r="D128" s="175" t="s">
        <v>244</v>
      </c>
      <c r="E128" s="176">
        <v>8</v>
      </c>
      <c r="F128" s="177"/>
      <c r="G128" s="178">
        <f t="shared" ref="G128:G137" si="49">ROUND(E128*F128,2)</f>
        <v>0</v>
      </c>
      <c r="H128" s="177">
        <v>0</v>
      </c>
      <c r="I128" s="178">
        <f t="shared" ref="I128:I137" si="50">ROUND(E128*H128,2)</f>
        <v>0</v>
      </c>
      <c r="J128" s="177">
        <v>42</v>
      </c>
      <c r="K128" s="178">
        <f t="shared" ref="K128:K137" si="51">ROUND(E128*J128,2)</f>
        <v>336</v>
      </c>
      <c r="L128" s="178">
        <v>21</v>
      </c>
      <c r="M128" s="178">
        <f t="shared" ref="M128:M137" si="52">G128*(1+L128/100)</f>
        <v>0</v>
      </c>
      <c r="N128" s="176">
        <v>0</v>
      </c>
      <c r="O128" s="176">
        <f t="shared" ref="O128:O137" si="53">ROUND(E128*N128,2)</f>
        <v>0</v>
      </c>
      <c r="P128" s="176">
        <v>0</v>
      </c>
      <c r="Q128" s="176">
        <f t="shared" ref="Q128:Q137" si="54">ROUND(E128*P128,2)</f>
        <v>0</v>
      </c>
      <c r="R128" s="178"/>
      <c r="S128" s="178" t="s">
        <v>245</v>
      </c>
      <c r="T128" s="179" t="s">
        <v>246</v>
      </c>
      <c r="U128" s="157">
        <v>0</v>
      </c>
      <c r="V128" s="157">
        <f t="shared" ref="V128:V137" si="55">ROUND(E128*U128,2)</f>
        <v>0</v>
      </c>
      <c r="W128" s="157"/>
      <c r="X128" s="157" t="s">
        <v>247</v>
      </c>
      <c r="Y128" s="157" t="s">
        <v>248</v>
      </c>
      <c r="Z128" s="147"/>
      <c r="AA128" s="147"/>
      <c r="AB128" s="147"/>
      <c r="AC128" s="147"/>
      <c r="AD128" s="147"/>
      <c r="AE128" s="147"/>
      <c r="AF128" s="147"/>
      <c r="AG128" s="147" t="s">
        <v>249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114</v>
      </c>
      <c r="B129" s="174" t="s">
        <v>460</v>
      </c>
      <c r="C129" s="182" t="s">
        <v>913</v>
      </c>
      <c r="D129" s="175" t="s">
        <v>342</v>
      </c>
      <c r="E129" s="176">
        <v>4</v>
      </c>
      <c r="F129" s="177"/>
      <c r="G129" s="178">
        <f t="shared" si="49"/>
        <v>0</v>
      </c>
      <c r="H129" s="177">
        <v>0</v>
      </c>
      <c r="I129" s="178">
        <f t="shared" si="50"/>
        <v>0</v>
      </c>
      <c r="J129" s="177">
        <v>250</v>
      </c>
      <c r="K129" s="178">
        <f t="shared" si="51"/>
        <v>1000</v>
      </c>
      <c r="L129" s="178">
        <v>21</v>
      </c>
      <c r="M129" s="178">
        <f t="shared" si="52"/>
        <v>0</v>
      </c>
      <c r="N129" s="176">
        <v>0</v>
      </c>
      <c r="O129" s="176">
        <f t="shared" si="53"/>
        <v>0</v>
      </c>
      <c r="P129" s="176">
        <v>0</v>
      </c>
      <c r="Q129" s="176">
        <f t="shared" si="54"/>
        <v>0</v>
      </c>
      <c r="R129" s="178"/>
      <c r="S129" s="178" t="s">
        <v>245</v>
      </c>
      <c r="T129" s="179" t="s">
        <v>246</v>
      </c>
      <c r="U129" s="157">
        <v>0</v>
      </c>
      <c r="V129" s="157">
        <f t="shared" si="55"/>
        <v>0</v>
      </c>
      <c r="W129" s="157"/>
      <c r="X129" s="157" t="s">
        <v>247</v>
      </c>
      <c r="Y129" s="157" t="s">
        <v>248</v>
      </c>
      <c r="Z129" s="147"/>
      <c r="AA129" s="147"/>
      <c r="AB129" s="147"/>
      <c r="AC129" s="147"/>
      <c r="AD129" s="147"/>
      <c r="AE129" s="147"/>
      <c r="AF129" s="147"/>
      <c r="AG129" s="147" t="s">
        <v>249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3">
        <v>115</v>
      </c>
      <c r="B130" s="174" t="s">
        <v>462</v>
      </c>
      <c r="C130" s="182" t="s">
        <v>976</v>
      </c>
      <c r="D130" s="175" t="s">
        <v>342</v>
      </c>
      <c r="E130" s="176">
        <v>4</v>
      </c>
      <c r="F130" s="177"/>
      <c r="G130" s="178">
        <f t="shared" si="49"/>
        <v>0</v>
      </c>
      <c r="H130" s="177">
        <v>0</v>
      </c>
      <c r="I130" s="178">
        <f t="shared" si="50"/>
        <v>0</v>
      </c>
      <c r="J130" s="177">
        <v>250</v>
      </c>
      <c r="K130" s="178">
        <f t="shared" si="51"/>
        <v>1000</v>
      </c>
      <c r="L130" s="178">
        <v>21</v>
      </c>
      <c r="M130" s="178">
        <f t="shared" si="52"/>
        <v>0</v>
      </c>
      <c r="N130" s="176">
        <v>0</v>
      </c>
      <c r="O130" s="176">
        <f t="shared" si="53"/>
        <v>0</v>
      </c>
      <c r="P130" s="176">
        <v>0</v>
      </c>
      <c r="Q130" s="176">
        <f t="shared" si="54"/>
        <v>0</v>
      </c>
      <c r="R130" s="178"/>
      <c r="S130" s="178" t="s">
        <v>245</v>
      </c>
      <c r="T130" s="179" t="s">
        <v>246</v>
      </c>
      <c r="U130" s="157">
        <v>0</v>
      </c>
      <c r="V130" s="157">
        <f t="shared" si="55"/>
        <v>0</v>
      </c>
      <c r="W130" s="157"/>
      <c r="X130" s="157" t="s">
        <v>247</v>
      </c>
      <c r="Y130" s="157" t="s">
        <v>248</v>
      </c>
      <c r="Z130" s="147"/>
      <c r="AA130" s="147"/>
      <c r="AB130" s="147"/>
      <c r="AC130" s="147"/>
      <c r="AD130" s="147"/>
      <c r="AE130" s="147"/>
      <c r="AF130" s="147"/>
      <c r="AG130" s="147" t="s">
        <v>249</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73">
        <v>116</v>
      </c>
      <c r="B131" s="174" t="s">
        <v>464</v>
      </c>
      <c r="C131" s="182" t="s">
        <v>914</v>
      </c>
      <c r="D131" s="175" t="s">
        <v>342</v>
      </c>
      <c r="E131" s="176">
        <v>4</v>
      </c>
      <c r="F131" s="177"/>
      <c r="G131" s="178">
        <f t="shared" si="49"/>
        <v>0</v>
      </c>
      <c r="H131" s="177">
        <v>0</v>
      </c>
      <c r="I131" s="178">
        <f t="shared" si="50"/>
        <v>0</v>
      </c>
      <c r="J131" s="177">
        <v>250</v>
      </c>
      <c r="K131" s="178">
        <f t="shared" si="51"/>
        <v>1000</v>
      </c>
      <c r="L131" s="178">
        <v>21</v>
      </c>
      <c r="M131" s="178">
        <f t="shared" si="52"/>
        <v>0</v>
      </c>
      <c r="N131" s="176">
        <v>0</v>
      </c>
      <c r="O131" s="176">
        <f t="shared" si="53"/>
        <v>0</v>
      </c>
      <c r="P131" s="176">
        <v>0</v>
      </c>
      <c r="Q131" s="176">
        <f t="shared" si="54"/>
        <v>0</v>
      </c>
      <c r="R131" s="178"/>
      <c r="S131" s="178" t="s">
        <v>245</v>
      </c>
      <c r="T131" s="179" t="s">
        <v>246</v>
      </c>
      <c r="U131" s="157">
        <v>0</v>
      </c>
      <c r="V131" s="157">
        <f t="shared" si="55"/>
        <v>0</v>
      </c>
      <c r="W131" s="157"/>
      <c r="X131" s="157" t="s">
        <v>247</v>
      </c>
      <c r="Y131" s="157" t="s">
        <v>248</v>
      </c>
      <c r="Z131" s="147"/>
      <c r="AA131" s="147"/>
      <c r="AB131" s="147"/>
      <c r="AC131" s="147"/>
      <c r="AD131" s="147"/>
      <c r="AE131" s="147"/>
      <c r="AF131" s="147"/>
      <c r="AG131" s="147" t="s">
        <v>249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3">
        <v>117</v>
      </c>
      <c r="B132" s="174" t="s">
        <v>466</v>
      </c>
      <c r="C132" s="182" t="s">
        <v>977</v>
      </c>
      <c r="D132" s="175" t="s">
        <v>342</v>
      </c>
      <c r="E132" s="176">
        <v>4</v>
      </c>
      <c r="F132" s="177"/>
      <c r="G132" s="178">
        <f t="shared" si="49"/>
        <v>0</v>
      </c>
      <c r="H132" s="177">
        <v>0</v>
      </c>
      <c r="I132" s="178">
        <f t="shared" si="50"/>
        <v>0</v>
      </c>
      <c r="J132" s="177">
        <v>250</v>
      </c>
      <c r="K132" s="178">
        <f t="shared" si="51"/>
        <v>1000</v>
      </c>
      <c r="L132" s="178">
        <v>21</v>
      </c>
      <c r="M132" s="178">
        <f t="shared" si="52"/>
        <v>0</v>
      </c>
      <c r="N132" s="176">
        <v>0</v>
      </c>
      <c r="O132" s="176">
        <f t="shared" si="53"/>
        <v>0</v>
      </c>
      <c r="P132" s="176">
        <v>0</v>
      </c>
      <c r="Q132" s="176">
        <f t="shared" si="54"/>
        <v>0</v>
      </c>
      <c r="R132" s="178"/>
      <c r="S132" s="178" t="s">
        <v>245</v>
      </c>
      <c r="T132" s="179" t="s">
        <v>246</v>
      </c>
      <c r="U132" s="157">
        <v>0</v>
      </c>
      <c r="V132" s="157">
        <f t="shared" si="55"/>
        <v>0</v>
      </c>
      <c r="W132" s="157"/>
      <c r="X132" s="157" t="s">
        <v>247</v>
      </c>
      <c r="Y132" s="157" t="s">
        <v>248</v>
      </c>
      <c r="Z132" s="147"/>
      <c r="AA132" s="147"/>
      <c r="AB132" s="147"/>
      <c r="AC132" s="147"/>
      <c r="AD132" s="147"/>
      <c r="AE132" s="147"/>
      <c r="AF132" s="147"/>
      <c r="AG132" s="147" t="s">
        <v>249</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73">
        <v>118</v>
      </c>
      <c r="B133" s="174" t="s">
        <v>978</v>
      </c>
      <c r="C133" s="182" t="s">
        <v>979</v>
      </c>
      <c r="D133" s="175" t="s">
        <v>337</v>
      </c>
      <c r="E133" s="176">
        <v>158</v>
      </c>
      <c r="F133" s="177"/>
      <c r="G133" s="178">
        <f t="shared" si="49"/>
        <v>0</v>
      </c>
      <c r="H133" s="177">
        <v>12</v>
      </c>
      <c r="I133" s="178">
        <f t="shared" si="50"/>
        <v>1896</v>
      </c>
      <c r="J133" s="177">
        <v>0</v>
      </c>
      <c r="K133" s="178">
        <f t="shared" si="51"/>
        <v>0</v>
      </c>
      <c r="L133" s="178">
        <v>21</v>
      </c>
      <c r="M133" s="178">
        <f t="shared" si="52"/>
        <v>0</v>
      </c>
      <c r="N133" s="176">
        <v>0</v>
      </c>
      <c r="O133" s="176">
        <f t="shared" si="53"/>
        <v>0</v>
      </c>
      <c r="P133" s="176">
        <v>0</v>
      </c>
      <c r="Q133" s="176">
        <f t="shared" si="54"/>
        <v>0</v>
      </c>
      <c r="R133" s="178"/>
      <c r="S133" s="178" t="s">
        <v>245</v>
      </c>
      <c r="T133" s="179" t="s">
        <v>246</v>
      </c>
      <c r="U133" s="157">
        <v>0</v>
      </c>
      <c r="V133" s="157">
        <f t="shared" si="55"/>
        <v>0</v>
      </c>
      <c r="W133" s="157"/>
      <c r="X133" s="157" t="s">
        <v>264</v>
      </c>
      <c r="Y133" s="157" t="s">
        <v>248</v>
      </c>
      <c r="Z133" s="147"/>
      <c r="AA133" s="147"/>
      <c r="AB133" s="147"/>
      <c r="AC133" s="147"/>
      <c r="AD133" s="147"/>
      <c r="AE133" s="147"/>
      <c r="AF133" s="147"/>
      <c r="AG133" s="147" t="s">
        <v>265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3">
        <v>119</v>
      </c>
      <c r="B134" s="174" t="s">
        <v>849</v>
      </c>
      <c r="C134" s="182" t="s">
        <v>850</v>
      </c>
      <c r="D134" s="175" t="s">
        <v>244</v>
      </c>
      <c r="E134" s="176">
        <v>2</v>
      </c>
      <c r="F134" s="177"/>
      <c r="G134" s="178">
        <f t="shared" si="49"/>
        <v>0</v>
      </c>
      <c r="H134" s="177">
        <v>60</v>
      </c>
      <c r="I134" s="178">
        <f t="shared" si="50"/>
        <v>120</v>
      </c>
      <c r="J134" s="177">
        <v>0</v>
      </c>
      <c r="K134" s="178">
        <f t="shared" si="51"/>
        <v>0</v>
      </c>
      <c r="L134" s="178">
        <v>21</v>
      </c>
      <c r="M134" s="178">
        <f t="shared" si="52"/>
        <v>0</v>
      </c>
      <c r="N134" s="176">
        <v>0</v>
      </c>
      <c r="O134" s="176">
        <f t="shared" si="53"/>
        <v>0</v>
      </c>
      <c r="P134" s="176">
        <v>0</v>
      </c>
      <c r="Q134" s="176">
        <f t="shared" si="54"/>
        <v>0</v>
      </c>
      <c r="R134" s="178"/>
      <c r="S134" s="178" t="s">
        <v>245</v>
      </c>
      <c r="T134" s="179" t="s">
        <v>246</v>
      </c>
      <c r="U134" s="157">
        <v>0</v>
      </c>
      <c r="V134" s="157">
        <f t="shared" si="55"/>
        <v>0</v>
      </c>
      <c r="W134" s="157"/>
      <c r="X134" s="157" t="s">
        <v>264</v>
      </c>
      <c r="Y134" s="157" t="s">
        <v>248</v>
      </c>
      <c r="Z134" s="147"/>
      <c r="AA134" s="147"/>
      <c r="AB134" s="147"/>
      <c r="AC134" s="147"/>
      <c r="AD134" s="147"/>
      <c r="AE134" s="147"/>
      <c r="AF134" s="147"/>
      <c r="AG134" s="147" t="s">
        <v>265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73">
        <v>120</v>
      </c>
      <c r="B135" s="174" t="s">
        <v>851</v>
      </c>
      <c r="C135" s="182" t="s">
        <v>852</v>
      </c>
      <c r="D135" s="175" t="s">
        <v>244</v>
      </c>
      <c r="E135" s="176">
        <v>8</v>
      </c>
      <c r="F135" s="177"/>
      <c r="G135" s="178">
        <f t="shared" si="49"/>
        <v>0</v>
      </c>
      <c r="H135" s="177">
        <v>42</v>
      </c>
      <c r="I135" s="178">
        <f t="shared" si="50"/>
        <v>336</v>
      </c>
      <c r="J135" s="177">
        <v>0</v>
      </c>
      <c r="K135" s="178">
        <f t="shared" si="51"/>
        <v>0</v>
      </c>
      <c r="L135" s="178">
        <v>21</v>
      </c>
      <c r="M135" s="178">
        <f t="shared" si="52"/>
        <v>0</v>
      </c>
      <c r="N135" s="176">
        <v>0</v>
      </c>
      <c r="O135" s="176">
        <f t="shared" si="53"/>
        <v>0</v>
      </c>
      <c r="P135" s="176">
        <v>0</v>
      </c>
      <c r="Q135" s="176">
        <f t="shared" si="54"/>
        <v>0</v>
      </c>
      <c r="R135" s="178"/>
      <c r="S135" s="178" t="s">
        <v>245</v>
      </c>
      <c r="T135" s="179" t="s">
        <v>246</v>
      </c>
      <c r="U135" s="157">
        <v>0</v>
      </c>
      <c r="V135" s="157">
        <f t="shared" si="55"/>
        <v>0</v>
      </c>
      <c r="W135" s="157"/>
      <c r="X135" s="157" t="s">
        <v>264</v>
      </c>
      <c r="Y135" s="157" t="s">
        <v>248</v>
      </c>
      <c r="Z135" s="147"/>
      <c r="AA135" s="147"/>
      <c r="AB135" s="147"/>
      <c r="AC135" s="147"/>
      <c r="AD135" s="147"/>
      <c r="AE135" s="147"/>
      <c r="AF135" s="147"/>
      <c r="AG135" s="147" t="s">
        <v>265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73">
        <v>121</v>
      </c>
      <c r="B136" s="174" t="s">
        <v>980</v>
      </c>
      <c r="C136" s="182" t="s">
        <v>981</v>
      </c>
      <c r="D136" s="175" t="s">
        <v>244</v>
      </c>
      <c r="E136" s="176">
        <v>2</v>
      </c>
      <c r="F136" s="177"/>
      <c r="G136" s="178">
        <f t="shared" si="49"/>
        <v>0</v>
      </c>
      <c r="H136" s="177">
        <v>1290</v>
      </c>
      <c r="I136" s="178">
        <f t="shared" si="50"/>
        <v>2580</v>
      </c>
      <c r="J136" s="177">
        <v>0</v>
      </c>
      <c r="K136" s="178">
        <f t="shared" si="51"/>
        <v>0</v>
      </c>
      <c r="L136" s="178">
        <v>21</v>
      </c>
      <c r="M136" s="178">
        <f t="shared" si="52"/>
        <v>0</v>
      </c>
      <c r="N136" s="176">
        <v>0</v>
      </c>
      <c r="O136" s="176">
        <f t="shared" si="53"/>
        <v>0</v>
      </c>
      <c r="P136" s="176">
        <v>0</v>
      </c>
      <c r="Q136" s="176">
        <f t="shared" si="54"/>
        <v>0</v>
      </c>
      <c r="R136" s="178"/>
      <c r="S136" s="178" t="s">
        <v>245</v>
      </c>
      <c r="T136" s="179" t="s">
        <v>246</v>
      </c>
      <c r="U136" s="157">
        <v>0</v>
      </c>
      <c r="V136" s="157">
        <f t="shared" si="55"/>
        <v>0</v>
      </c>
      <c r="W136" s="157"/>
      <c r="X136" s="157" t="s">
        <v>264</v>
      </c>
      <c r="Y136" s="157" t="s">
        <v>248</v>
      </c>
      <c r="Z136" s="147"/>
      <c r="AA136" s="147"/>
      <c r="AB136" s="147"/>
      <c r="AC136" s="147"/>
      <c r="AD136" s="147"/>
      <c r="AE136" s="147"/>
      <c r="AF136" s="147"/>
      <c r="AG136" s="147" t="s">
        <v>265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73">
        <v>122</v>
      </c>
      <c r="B137" s="174" t="s">
        <v>982</v>
      </c>
      <c r="C137" s="182" t="s">
        <v>983</v>
      </c>
      <c r="D137" s="175" t="s">
        <v>244</v>
      </c>
      <c r="E137" s="176">
        <v>2</v>
      </c>
      <c r="F137" s="177"/>
      <c r="G137" s="178">
        <f t="shared" si="49"/>
        <v>0</v>
      </c>
      <c r="H137" s="177">
        <v>63</v>
      </c>
      <c r="I137" s="178">
        <f t="shared" si="50"/>
        <v>126</v>
      </c>
      <c r="J137" s="177">
        <v>0</v>
      </c>
      <c r="K137" s="178">
        <f t="shared" si="51"/>
        <v>0</v>
      </c>
      <c r="L137" s="178">
        <v>21</v>
      </c>
      <c r="M137" s="178">
        <f t="shared" si="52"/>
        <v>0</v>
      </c>
      <c r="N137" s="176">
        <v>0</v>
      </c>
      <c r="O137" s="176">
        <f t="shared" si="53"/>
        <v>0</v>
      </c>
      <c r="P137" s="176">
        <v>0</v>
      </c>
      <c r="Q137" s="176">
        <f t="shared" si="54"/>
        <v>0</v>
      </c>
      <c r="R137" s="178"/>
      <c r="S137" s="178" t="s">
        <v>245</v>
      </c>
      <c r="T137" s="179" t="s">
        <v>246</v>
      </c>
      <c r="U137" s="157">
        <v>0</v>
      </c>
      <c r="V137" s="157">
        <f t="shared" si="55"/>
        <v>0</v>
      </c>
      <c r="W137" s="157"/>
      <c r="X137" s="157" t="s">
        <v>264</v>
      </c>
      <c r="Y137" s="157" t="s">
        <v>248</v>
      </c>
      <c r="Z137" s="147"/>
      <c r="AA137" s="147"/>
      <c r="AB137" s="147"/>
      <c r="AC137" s="147"/>
      <c r="AD137" s="147"/>
      <c r="AE137" s="147"/>
      <c r="AF137" s="147"/>
      <c r="AG137" s="147" t="s">
        <v>265</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x14ac:dyDescent="0.25">
      <c r="A138" s="159" t="s">
        <v>240</v>
      </c>
      <c r="B138" s="160" t="s">
        <v>108</v>
      </c>
      <c r="C138" s="181" t="s">
        <v>110</v>
      </c>
      <c r="D138" s="161"/>
      <c r="E138" s="162"/>
      <c r="F138" s="163"/>
      <c r="G138" s="163">
        <f>SUMIF(AG139:AG140,"&lt;&gt;NOR",G139:G140)</f>
        <v>0</v>
      </c>
      <c r="H138" s="163"/>
      <c r="I138" s="163">
        <f>SUM(I139:I140)</f>
        <v>7800</v>
      </c>
      <c r="J138" s="163"/>
      <c r="K138" s="163">
        <f>SUM(K139:K140)</f>
        <v>2370</v>
      </c>
      <c r="L138" s="163"/>
      <c r="M138" s="163">
        <f>SUM(M139:M140)</f>
        <v>0</v>
      </c>
      <c r="N138" s="162"/>
      <c r="O138" s="162">
        <f>SUM(O139:O140)</f>
        <v>0</v>
      </c>
      <c r="P138" s="162"/>
      <c r="Q138" s="162">
        <f>SUM(Q139:Q140)</f>
        <v>0</v>
      </c>
      <c r="R138" s="163"/>
      <c r="S138" s="163"/>
      <c r="T138" s="164"/>
      <c r="U138" s="158"/>
      <c r="V138" s="158">
        <f>SUM(V139:V140)</f>
        <v>0</v>
      </c>
      <c r="W138" s="158"/>
      <c r="X138" s="158"/>
      <c r="Y138" s="158"/>
      <c r="AG138" t="s">
        <v>241</v>
      </c>
    </row>
    <row r="139" spans="1:60" outlineLevel="1" x14ac:dyDescent="0.25">
      <c r="A139" s="173">
        <v>123</v>
      </c>
      <c r="B139" s="174" t="s">
        <v>468</v>
      </c>
      <c r="C139" s="182" t="s">
        <v>984</v>
      </c>
      <c r="D139" s="175" t="s">
        <v>337</v>
      </c>
      <c r="E139" s="176">
        <v>158</v>
      </c>
      <c r="F139" s="177"/>
      <c r="G139" s="178">
        <f>ROUND(E139*F139,2)</f>
        <v>0</v>
      </c>
      <c r="H139" s="177">
        <v>0</v>
      </c>
      <c r="I139" s="178">
        <f>ROUND(E139*H139,2)</f>
        <v>0</v>
      </c>
      <c r="J139" s="177">
        <v>15</v>
      </c>
      <c r="K139" s="178">
        <f>ROUND(E139*J139,2)</f>
        <v>2370</v>
      </c>
      <c r="L139" s="178">
        <v>21</v>
      </c>
      <c r="M139" s="178">
        <f>G139*(1+L139/100)</f>
        <v>0</v>
      </c>
      <c r="N139" s="176">
        <v>0</v>
      </c>
      <c r="O139" s="176">
        <f>ROUND(E139*N139,2)</f>
        <v>0</v>
      </c>
      <c r="P139" s="176">
        <v>0</v>
      </c>
      <c r="Q139" s="176">
        <f>ROUND(E139*P139,2)</f>
        <v>0</v>
      </c>
      <c r="R139" s="178"/>
      <c r="S139" s="178" t="s">
        <v>245</v>
      </c>
      <c r="T139" s="179" t="s">
        <v>246</v>
      </c>
      <c r="U139" s="157">
        <v>0</v>
      </c>
      <c r="V139" s="157">
        <f>ROUND(E139*U139,2)</f>
        <v>0</v>
      </c>
      <c r="W139" s="157"/>
      <c r="X139" s="157" t="s">
        <v>247</v>
      </c>
      <c r="Y139" s="157" t="s">
        <v>248</v>
      </c>
      <c r="Z139" s="147"/>
      <c r="AA139" s="147"/>
      <c r="AB139" s="147"/>
      <c r="AC139" s="147"/>
      <c r="AD139" s="147"/>
      <c r="AE139" s="147"/>
      <c r="AF139" s="147"/>
      <c r="AG139" s="147" t="s">
        <v>249</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73">
        <v>124</v>
      </c>
      <c r="B140" s="174" t="s">
        <v>985</v>
      </c>
      <c r="C140" s="182" t="s">
        <v>986</v>
      </c>
      <c r="D140" s="175" t="s">
        <v>244</v>
      </c>
      <c r="E140" s="176">
        <v>2</v>
      </c>
      <c r="F140" s="177"/>
      <c r="G140" s="178">
        <f>ROUND(E140*F140,2)</f>
        <v>0</v>
      </c>
      <c r="H140" s="177">
        <v>3900</v>
      </c>
      <c r="I140" s="178">
        <f>ROUND(E140*H140,2)</f>
        <v>7800</v>
      </c>
      <c r="J140" s="177">
        <v>0</v>
      </c>
      <c r="K140" s="178">
        <f>ROUND(E140*J140,2)</f>
        <v>0</v>
      </c>
      <c r="L140" s="178">
        <v>21</v>
      </c>
      <c r="M140" s="178">
        <f>G140*(1+L140/100)</f>
        <v>0</v>
      </c>
      <c r="N140" s="176">
        <v>0</v>
      </c>
      <c r="O140" s="176">
        <f>ROUND(E140*N140,2)</f>
        <v>0</v>
      </c>
      <c r="P140" s="176">
        <v>0</v>
      </c>
      <c r="Q140" s="176">
        <f>ROUND(E140*P140,2)</f>
        <v>0</v>
      </c>
      <c r="R140" s="178"/>
      <c r="S140" s="178" t="s">
        <v>245</v>
      </c>
      <c r="T140" s="179" t="s">
        <v>246</v>
      </c>
      <c r="U140" s="157">
        <v>0</v>
      </c>
      <c r="V140" s="157">
        <f>ROUND(E140*U140,2)</f>
        <v>0</v>
      </c>
      <c r="W140" s="157"/>
      <c r="X140" s="157" t="s">
        <v>264</v>
      </c>
      <c r="Y140" s="157" t="s">
        <v>248</v>
      </c>
      <c r="Z140" s="147"/>
      <c r="AA140" s="147"/>
      <c r="AB140" s="147"/>
      <c r="AC140" s="147"/>
      <c r="AD140" s="147"/>
      <c r="AE140" s="147"/>
      <c r="AF140" s="147"/>
      <c r="AG140" s="147" t="s">
        <v>265</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5">
      <c r="A141" s="159" t="s">
        <v>240</v>
      </c>
      <c r="B141" s="160" t="s">
        <v>111</v>
      </c>
      <c r="C141" s="181" t="s">
        <v>113</v>
      </c>
      <c r="D141" s="161"/>
      <c r="E141" s="162"/>
      <c r="F141" s="163"/>
      <c r="G141" s="163">
        <f>SUMIF(AG142:AG152,"&lt;&gt;NOR",G142:G152)</f>
        <v>0</v>
      </c>
      <c r="H141" s="163"/>
      <c r="I141" s="163">
        <f>SUM(I142:I152)</f>
        <v>5244</v>
      </c>
      <c r="J141" s="163"/>
      <c r="K141" s="163">
        <f>SUM(K142:K152)</f>
        <v>8948</v>
      </c>
      <c r="L141" s="163"/>
      <c r="M141" s="163">
        <f>SUM(M142:M152)</f>
        <v>0</v>
      </c>
      <c r="N141" s="162"/>
      <c r="O141" s="162">
        <f>SUM(O142:O152)</f>
        <v>0</v>
      </c>
      <c r="P141" s="162"/>
      <c r="Q141" s="162">
        <f>SUM(Q142:Q152)</f>
        <v>0</v>
      </c>
      <c r="R141" s="163"/>
      <c r="S141" s="163"/>
      <c r="T141" s="164"/>
      <c r="U141" s="158"/>
      <c r="V141" s="158">
        <f>SUM(V142:V152)</f>
        <v>0</v>
      </c>
      <c r="W141" s="158"/>
      <c r="X141" s="158"/>
      <c r="Y141" s="158"/>
      <c r="AG141" t="s">
        <v>241</v>
      </c>
    </row>
    <row r="142" spans="1:60" outlineLevel="1" x14ac:dyDescent="0.25">
      <c r="A142" s="173">
        <v>125</v>
      </c>
      <c r="B142" s="174" t="s">
        <v>987</v>
      </c>
      <c r="C142" s="182" t="s">
        <v>988</v>
      </c>
      <c r="D142" s="175" t="s">
        <v>244</v>
      </c>
      <c r="E142" s="176">
        <v>34</v>
      </c>
      <c r="F142" s="177"/>
      <c r="G142" s="178">
        <f t="shared" ref="G142:G152" si="56">ROUND(E142*F142,2)</f>
        <v>0</v>
      </c>
      <c r="H142" s="177">
        <v>0</v>
      </c>
      <c r="I142" s="178">
        <f t="shared" ref="I142:I152" si="57">ROUND(E142*H142,2)</f>
        <v>0</v>
      </c>
      <c r="J142" s="177">
        <v>54</v>
      </c>
      <c r="K142" s="178">
        <f t="shared" ref="K142:K152" si="58">ROUND(E142*J142,2)</f>
        <v>1836</v>
      </c>
      <c r="L142" s="178">
        <v>21</v>
      </c>
      <c r="M142" s="178">
        <f t="shared" ref="M142:M152" si="59">G142*(1+L142/100)</f>
        <v>0</v>
      </c>
      <c r="N142" s="176">
        <v>0</v>
      </c>
      <c r="O142" s="176">
        <f t="shared" ref="O142:O152" si="60">ROUND(E142*N142,2)</f>
        <v>0</v>
      </c>
      <c r="P142" s="176">
        <v>0</v>
      </c>
      <c r="Q142" s="176">
        <f t="shared" ref="Q142:Q152" si="61">ROUND(E142*P142,2)</f>
        <v>0</v>
      </c>
      <c r="R142" s="178"/>
      <c r="S142" s="178" t="s">
        <v>245</v>
      </c>
      <c r="T142" s="179" t="s">
        <v>246</v>
      </c>
      <c r="U142" s="157">
        <v>0</v>
      </c>
      <c r="V142" s="157">
        <f t="shared" ref="V142:V152" si="62">ROUND(E142*U142,2)</f>
        <v>0</v>
      </c>
      <c r="W142" s="157"/>
      <c r="X142" s="157" t="s">
        <v>247</v>
      </c>
      <c r="Y142" s="157" t="s">
        <v>248</v>
      </c>
      <c r="Z142" s="147"/>
      <c r="AA142" s="147"/>
      <c r="AB142" s="147"/>
      <c r="AC142" s="147"/>
      <c r="AD142" s="147"/>
      <c r="AE142" s="147"/>
      <c r="AF142" s="147"/>
      <c r="AG142" s="147" t="s">
        <v>249</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3">
        <v>126</v>
      </c>
      <c r="B143" s="174" t="s">
        <v>989</v>
      </c>
      <c r="C143" s="182" t="s">
        <v>990</v>
      </c>
      <c r="D143" s="175" t="s">
        <v>244</v>
      </c>
      <c r="E143" s="176">
        <v>22</v>
      </c>
      <c r="F143" s="177"/>
      <c r="G143" s="178">
        <f t="shared" si="56"/>
        <v>0</v>
      </c>
      <c r="H143" s="177">
        <v>0</v>
      </c>
      <c r="I143" s="178">
        <f t="shared" si="57"/>
        <v>0</v>
      </c>
      <c r="J143" s="177">
        <v>56</v>
      </c>
      <c r="K143" s="178">
        <f t="shared" si="58"/>
        <v>1232</v>
      </c>
      <c r="L143" s="178">
        <v>21</v>
      </c>
      <c r="M143" s="178">
        <f t="shared" si="59"/>
        <v>0</v>
      </c>
      <c r="N143" s="176">
        <v>0</v>
      </c>
      <c r="O143" s="176">
        <f t="shared" si="60"/>
        <v>0</v>
      </c>
      <c r="P143" s="176">
        <v>0</v>
      </c>
      <c r="Q143" s="176">
        <f t="shared" si="61"/>
        <v>0</v>
      </c>
      <c r="R143" s="178"/>
      <c r="S143" s="178" t="s">
        <v>245</v>
      </c>
      <c r="T143" s="179" t="s">
        <v>246</v>
      </c>
      <c r="U143" s="157">
        <v>0</v>
      </c>
      <c r="V143" s="157">
        <f t="shared" si="62"/>
        <v>0</v>
      </c>
      <c r="W143" s="157"/>
      <c r="X143" s="157" t="s">
        <v>247</v>
      </c>
      <c r="Y143" s="157" t="s">
        <v>248</v>
      </c>
      <c r="Z143" s="147"/>
      <c r="AA143" s="147"/>
      <c r="AB143" s="147"/>
      <c r="AC143" s="147"/>
      <c r="AD143" s="147"/>
      <c r="AE143" s="147"/>
      <c r="AF143" s="147"/>
      <c r="AG143" s="147" t="s">
        <v>249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3">
        <v>127</v>
      </c>
      <c r="B144" s="174" t="s">
        <v>991</v>
      </c>
      <c r="C144" s="182" t="s">
        <v>835</v>
      </c>
      <c r="D144" s="175" t="s">
        <v>342</v>
      </c>
      <c r="E144" s="176">
        <v>4</v>
      </c>
      <c r="F144" s="177"/>
      <c r="G144" s="178">
        <f t="shared" si="56"/>
        <v>0</v>
      </c>
      <c r="H144" s="177">
        <v>0</v>
      </c>
      <c r="I144" s="178">
        <f t="shared" si="57"/>
        <v>0</v>
      </c>
      <c r="J144" s="177">
        <v>220</v>
      </c>
      <c r="K144" s="178">
        <f t="shared" si="58"/>
        <v>880</v>
      </c>
      <c r="L144" s="178">
        <v>21</v>
      </c>
      <c r="M144" s="178">
        <f t="shared" si="59"/>
        <v>0</v>
      </c>
      <c r="N144" s="176">
        <v>0</v>
      </c>
      <c r="O144" s="176">
        <f t="shared" si="60"/>
        <v>0</v>
      </c>
      <c r="P144" s="176">
        <v>0</v>
      </c>
      <c r="Q144" s="176">
        <f t="shared" si="61"/>
        <v>0</v>
      </c>
      <c r="R144" s="178"/>
      <c r="S144" s="178" t="s">
        <v>245</v>
      </c>
      <c r="T144" s="179" t="s">
        <v>246</v>
      </c>
      <c r="U144" s="157">
        <v>0</v>
      </c>
      <c r="V144" s="157">
        <f t="shared" si="62"/>
        <v>0</v>
      </c>
      <c r="W144" s="157"/>
      <c r="X144" s="157" t="s">
        <v>247</v>
      </c>
      <c r="Y144" s="157" t="s">
        <v>248</v>
      </c>
      <c r="Z144" s="147"/>
      <c r="AA144" s="147"/>
      <c r="AB144" s="147"/>
      <c r="AC144" s="147"/>
      <c r="AD144" s="147"/>
      <c r="AE144" s="147"/>
      <c r="AF144" s="147"/>
      <c r="AG144" s="147" t="s">
        <v>249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3">
        <v>128</v>
      </c>
      <c r="B145" s="174" t="s">
        <v>992</v>
      </c>
      <c r="C145" s="182" t="s">
        <v>837</v>
      </c>
      <c r="D145" s="175" t="s">
        <v>342</v>
      </c>
      <c r="E145" s="176">
        <v>4</v>
      </c>
      <c r="F145" s="177"/>
      <c r="G145" s="178">
        <f t="shared" si="56"/>
        <v>0</v>
      </c>
      <c r="H145" s="177">
        <v>0</v>
      </c>
      <c r="I145" s="178">
        <f t="shared" si="57"/>
        <v>0</v>
      </c>
      <c r="J145" s="177">
        <v>250</v>
      </c>
      <c r="K145" s="178">
        <f t="shared" si="58"/>
        <v>1000</v>
      </c>
      <c r="L145" s="178">
        <v>21</v>
      </c>
      <c r="M145" s="178">
        <f t="shared" si="59"/>
        <v>0</v>
      </c>
      <c r="N145" s="176">
        <v>0</v>
      </c>
      <c r="O145" s="176">
        <f t="shared" si="60"/>
        <v>0</v>
      </c>
      <c r="P145" s="176">
        <v>0</v>
      </c>
      <c r="Q145" s="176">
        <f t="shared" si="61"/>
        <v>0</v>
      </c>
      <c r="R145" s="178"/>
      <c r="S145" s="178" t="s">
        <v>245</v>
      </c>
      <c r="T145" s="179" t="s">
        <v>246</v>
      </c>
      <c r="U145" s="157">
        <v>0</v>
      </c>
      <c r="V145" s="157">
        <f t="shared" si="62"/>
        <v>0</v>
      </c>
      <c r="W145" s="157"/>
      <c r="X145" s="157" t="s">
        <v>247</v>
      </c>
      <c r="Y145" s="157" t="s">
        <v>248</v>
      </c>
      <c r="Z145" s="147"/>
      <c r="AA145" s="147"/>
      <c r="AB145" s="147"/>
      <c r="AC145" s="147"/>
      <c r="AD145" s="147"/>
      <c r="AE145" s="147"/>
      <c r="AF145" s="147"/>
      <c r="AG145" s="147" t="s">
        <v>249</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3">
        <v>129</v>
      </c>
      <c r="B146" s="174" t="s">
        <v>993</v>
      </c>
      <c r="C146" s="182" t="s">
        <v>994</v>
      </c>
      <c r="D146" s="175" t="s">
        <v>342</v>
      </c>
      <c r="E146" s="176">
        <v>4</v>
      </c>
      <c r="F146" s="177"/>
      <c r="G146" s="178">
        <f t="shared" si="56"/>
        <v>0</v>
      </c>
      <c r="H146" s="177">
        <v>0</v>
      </c>
      <c r="I146" s="178">
        <f t="shared" si="57"/>
        <v>0</v>
      </c>
      <c r="J146" s="177">
        <v>250</v>
      </c>
      <c r="K146" s="178">
        <f t="shared" si="58"/>
        <v>1000</v>
      </c>
      <c r="L146" s="178">
        <v>21</v>
      </c>
      <c r="M146" s="178">
        <f t="shared" si="59"/>
        <v>0</v>
      </c>
      <c r="N146" s="176">
        <v>0</v>
      </c>
      <c r="O146" s="176">
        <f t="shared" si="60"/>
        <v>0</v>
      </c>
      <c r="P146" s="176">
        <v>0</v>
      </c>
      <c r="Q146" s="176">
        <f t="shared" si="61"/>
        <v>0</v>
      </c>
      <c r="R146" s="178"/>
      <c r="S146" s="178" t="s">
        <v>245</v>
      </c>
      <c r="T146" s="179" t="s">
        <v>246</v>
      </c>
      <c r="U146" s="157">
        <v>0</v>
      </c>
      <c r="V146" s="157">
        <f t="shared" si="62"/>
        <v>0</v>
      </c>
      <c r="W146" s="157"/>
      <c r="X146" s="157" t="s">
        <v>247</v>
      </c>
      <c r="Y146" s="157" t="s">
        <v>248</v>
      </c>
      <c r="Z146" s="147"/>
      <c r="AA146" s="147"/>
      <c r="AB146" s="147"/>
      <c r="AC146" s="147"/>
      <c r="AD146" s="147"/>
      <c r="AE146" s="147"/>
      <c r="AF146" s="147"/>
      <c r="AG146" s="147" t="s">
        <v>249</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3">
        <v>130</v>
      </c>
      <c r="B147" s="174" t="s">
        <v>995</v>
      </c>
      <c r="C147" s="182" t="s">
        <v>996</v>
      </c>
      <c r="D147" s="175" t="s">
        <v>342</v>
      </c>
      <c r="E147" s="176">
        <v>4</v>
      </c>
      <c r="F147" s="177"/>
      <c r="G147" s="178">
        <f t="shared" si="56"/>
        <v>0</v>
      </c>
      <c r="H147" s="177">
        <v>0</v>
      </c>
      <c r="I147" s="178">
        <f t="shared" si="57"/>
        <v>0</v>
      </c>
      <c r="J147" s="177">
        <v>250</v>
      </c>
      <c r="K147" s="178">
        <f t="shared" si="58"/>
        <v>1000</v>
      </c>
      <c r="L147" s="178">
        <v>21</v>
      </c>
      <c r="M147" s="178">
        <f t="shared" si="59"/>
        <v>0</v>
      </c>
      <c r="N147" s="176">
        <v>0</v>
      </c>
      <c r="O147" s="176">
        <f t="shared" si="60"/>
        <v>0</v>
      </c>
      <c r="P147" s="176">
        <v>0</v>
      </c>
      <c r="Q147" s="176">
        <f t="shared" si="61"/>
        <v>0</v>
      </c>
      <c r="R147" s="178"/>
      <c r="S147" s="178" t="s">
        <v>245</v>
      </c>
      <c r="T147" s="179" t="s">
        <v>246</v>
      </c>
      <c r="U147" s="157">
        <v>0</v>
      </c>
      <c r="V147" s="157">
        <f t="shared" si="62"/>
        <v>0</v>
      </c>
      <c r="W147" s="157"/>
      <c r="X147" s="157" t="s">
        <v>247</v>
      </c>
      <c r="Y147" s="157" t="s">
        <v>248</v>
      </c>
      <c r="Z147" s="147"/>
      <c r="AA147" s="147"/>
      <c r="AB147" s="147"/>
      <c r="AC147" s="147"/>
      <c r="AD147" s="147"/>
      <c r="AE147" s="147"/>
      <c r="AF147" s="147"/>
      <c r="AG147" s="147" t="s">
        <v>249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3">
        <v>131</v>
      </c>
      <c r="B148" s="174" t="s">
        <v>997</v>
      </c>
      <c r="C148" s="182" t="s">
        <v>914</v>
      </c>
      <c r="D148" s="175" t="s">
        <v>342</v>
      </c>
      <c r="E148" s="176">
        <v>4</v>
      </c>
      <c r="F148" s="177"/>
      <c r="G148" s="178">
        <f t="shared" si="56"/>
        <v>0</v>
      </c>
      <c r="H148" s="177">
        <v>0</v>
      </c>
      <c r="I148" s="178">
        <f t="shared" si="57"/>
        <v>0</v>
      </c>
      <c r="J148" s="177">
        <v>250</v>
      </c>
      <c r="K148" s="178">
        <f t="shared" si="58"/>
        <v>1000</v>
      </c>
      <c r="L148" s="178">
        <v>21</v>
      </c>
      <c r="M148" s="178">
        <f t="shared" si="59"/>
        <v>0</v>
      </c>
      <c r="N148" s="176">
        <v>0</v>
      </c>
      <c r="O148" s="176">
        <f t="shared" si="60"/>
        <v>0</v>
      </c>
      <c r="P148" s="176">
        <v>0</v>
      </c>
      <c r="Q148" s="176">
        <f t="shared" si="61"/>
        <v>0</v>
      </c>
      <c r="R148" s="178"/>
      <c r="S148" s="178" t="s">
        <v>245</v>
      </c>
      <c r="T148" s="179" t="s">
        <v>246</v>
      </c>
      <c r="U148" s="157">
        <v>0</v>
      </c>
      <c r="V148" s="157">
        <f t="shared" si="62"/>
        <v>0</v>
      </c>
      <c r="W148" s="157"/>
      <c r="X148" s="157" t="s">
        <v>247</v>
      </c>
      <c r="Y148" s="157" t="s">
        <v>248</v>
      </c>
      <c r="Z148" s="147"/>
      <c r="AA148" s="147"/>
      <c r="AB148" s="147"/>
      <c r="AC148" s="147"/>
      <c r="AD148" s="147"/>
      <c r="AE148" s="147"/>
      <c r="AF148" s="147"/>
      <c r="AG148" s="147" t="s">
        <v>249</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3">
        <v>132</v>
      </c>
      <c r="B149" s="174" t="s">
        <v>998</v>
      </c>
      <c r="C149" s="182" t="s">
        <v>977</v>
      </c>
      <c r="D149" s="175" t="s">
        <v>342</v>
      </c>
      <c r="E149" s="176">
        <v>4</v>
      </c>
      <c r="F149" s="177"/>
      <c r="G149" s="178">
        <f t="shared" si="56"/>
        <v>0</v>
      </c>
      <c r="H149" s="177">
        <v>0</v>
      </c>
      <c r="I149" s="178">
        <f t="shared" si="57"/>
        <v>0</v>
      </c>
      <c r="J149" s="177">
        <v>250</v>
      </c>
      <c r="K149" s="178">
        <f t="shared" si="58"/>
        <v>1000</v>
      </c>
      <c r="L149" s="178">
        <v>21</v>
      </c>
      <c r="M149" s="178">
        <f t="shared" si="59"/>
        <v>0</v>
      </c>
      <c r="N149" s="176">
        <v>0</v>
      </c>
      <c r="O149" s="176">
        <f t="shared" si="60"/>
        <v>0</v>
      </c>
      <c r="P149" s="176">
        <v>0</v>
      </c>
      <c r="Q149" s="176">
        <f t="shared" si="61"/>
        <v>0</v>
      </c>
      <c r="R149" s="178"/>
      <c r="S149" s="178" t="s">
        <v>245</v>
      </c>
      <c r="T149" s="179" t="s">
        <v>246</v>
      </c>
      <c r="U149" s="157">
        <v>0</v>
      </c>
      <c r="V149" s="157">
        <f t="shared" si="62"/>
        <v>0</v>
      </c>
      <c r="W149" s="157"/>
      <c r="X149" s="157" t="s">
        <v>247</v>
      </c>
      <c r="Y149" s="157" t="s">
        <v>248</v>
      </c>
      <c r="Z149" s="147"/>
      <c r="AA149" s="147"/>
      <c r="AB149" s="147"/>
      <c r="AC149" s="147"/>
      <c r="AD149" s="147"/>
      <c r="AE149" s="147"/>
      <c r="AF149" s="147"/>
      <c r="AG149" s="147" t="s">
        <v>249</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3">
        <v>133</v>
      </c>
      <c r="B150" s="174" t="s">
        <v>999</v>
      </c>
      <c r="C150" s="182" t="s">
        <v>1000</v>
      </c>
      <c r="D150" s="175" t="s">
        <v>337</v>
      </c>
      <c r="E150" s="176">
        <v>168</v>
      </c>
      <c r="F150" s="177"/>
      <c r="G150" s="178">
        <f t="shared" si="56"/>
        <v>0</v>
      </c>
      <c r="H150" s="177">
        <v>25</v>
      </c>
      <c r="I150" s="178">
        <f t="shared" si="57"/>
        <v>4200</v>
      </c>
      <c r="J150" s="177">
        <v>0</v>
      </c>
      <c r="K150" s="178">
        <f t="shared" si="58"/>
        <v>0</v>
      </c>
      <c r="L150" s="178">
        <v>21</v>
      </c>
      <c r="M150" s="178">
        <f t="shared" si="59"/>
        <v>0</v>
      </c>
      <c r="N150" s="176">
        <v>0</v>
      </c>
      <c r="O150" s="176">
        <f t="shared" si="60"/>
        <v>0</v>
      </c>
      <c r="P150" s="176">
        <v>0</v>
      </c>
      <c r="Q150" s="176">
        <f t="shared" si="61"/>
        <v>0</v>
      </c>
      <c r="R150" s="178"/>
      <c r="S150" s="178" t="s">
        <v>245</v>
      </c>
      <c r="T150" s="179" t="s">
        <v>246</v>
      </c>
      <c r="U150" s="157">
        <v>0</v>
      </c>
      <c r="V150" s="157">
        <f t="shared" si="62"/>
        <v>0</v>
      </c>
      <c r="W150" s="157"/>
      <c r="X150" s="157" t="s">
        <v>264</v>
      </c>
      <c r="Y150" s="157" t="s">
        <v>248</v>
      </c>
      <c r="Z150" s="147"/>
      <c r="AA150" s="147"/>
      <c r="AB150" s="147"/>
      <c r="AC150" s="147"/>
      <c r="AD150" s="147"/>
      <c r="AE150" s="147"/>
      <c r="AF150" s="147"/>
      <c r="AG150" s="147" t="s">
        <v>265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3">
        <v>134</v>
      </c>
      <c r="B151" s="174" t="s">
        <v>849</v>
      </c>
      <c r="C151" s="182" t="s">
        <v>850</v>
      </c>
      <c r="D151" s="175" t="s">
        <v>244</v>
      </c>
      <c r="E151" s="176">
        <v>2</v>
      </c>
      <c r="F151" s="177"/>
      <c r="G151" s="178">
        <f t="shared" si="56"/>
        <v>0</v>
      </c>
      <c r="H151" s="177">
        <v>60</v>
      </c>
      <c r="I151" s="178">
        <f t="shared" si="57"/>
        <v>120</v>
      </c>
      <c r="J151" s="177">
        <v>0</v>
      </c>
      <c r="K151" s="178">
        <f t="shared" si="58"/>
        <v>0</v>
      </c>
      <c r="L151" s="178">
        <v>21</v>
      </c>
      <c r="M151" s="178">
        <f t="shared" si="59"/>
        <v>0</v>
      </c>
      <c r="N151" s="176">
        <v>0</v>
      </c>
      <c r="O151" s="176">
        <f t="shared" si="60"/>
        <v>0</v>
      </c>
      <c r="P151" s="176">
        <v>0</v>
      </c>
      <c r="Q151" s="176">
        <f t="shared" si="61"/>
        <v>0</v>
      </c>
      <c r="R151" s="178"/>
      <c r="S151" s="178" t="s">
        <v>245</v>
      </c>
      <c r="T151" s="179" t="s">
        <v>246</v>
      </c>
      <c r="U151" s="157">
        <v>0</v>
      </c>
      <c r="V151" s="157">
        <f t="shared" si="62"/>
        <v>0</v>
      </c>
      <c r="W151" s="157"/>
      <c r="X151" s="157" t="s">
        <v>264</v>
      </c>
      <c r="Y151" s="157" t="s">
        <v>248</v>
      </c>
      <c r="Z151" s="147"/>
      <c r="AA151" s="147"/>
      <c r="AB151" s="147"/>
      <c r="AC151" s="147"/>
      <c r="AD151" s="147"/>
      <c r="AE151" s="147"/>
      <c r="AF151" s="147"/>
      <c r="AG151" s="147" t="s">
        <v>265</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3">
        <v>135</v>
      </c>
      <c r="B152" s="174" t="s">
        <v>851</v>
      </c>
      <c r="C152" s="182" t="s">
        <v>852</v>
      </c>
      <c r="D152" s="175" t="s">
        <v>244</v>
      </c>
      <c r="E152" s="176">
        <v>22</v>
      </c>
      <c r="F152" s="177"/>
      <c r="G152" s="178">
        <f t="shared" si="56"/>
        <v>0</v>
      </c>
      <c r="H152" s="177">
        <v>42</v>
      </c>
      <c r="I152" s="178">
        <f t="shared" si="57"/>
        <v>924</v>
      </c>
      <c r="J152" s="177">
        <v>0</v>
      </c>
      <c r="K152" s="178">
        <f t="shared" si="58"/>
        <v>0</v>
      </c>
      <c r="L152" s="178">
        <v>21</v>
      </c>
      <c r="M152" s="178">
        <f t="shared" si="59"/>
        <v>0</v>
      </c>
      <c r="N152" s="176">
        <v>0</v>
      </c>
      <c r="O152" s="176">
        <f t="shared" si="60"/>
        <v>0</v>
      </c>
      <c r="P152" s="176">
        <v>0</v>
      </c>
      <c r="Q152" s="176">
        <f t="shared" si="61"/>
        <v>0</v>
      </c>
      <c r="R152" s="178"/>
      <c r="S152" s="178" t="s">
        <v>245</v>
      </c>
      <c r="T152" s="179" t="s">
        <v>246</v>
      </c>
      <c r="U152" s="157">
        <v>0</v>
      </c>
      <c r="V152" s="157">
        <f t="shared" si="62"/>
        <v>0</v>
      </c>
      <c r="W152" s="157"/>
      <c r="X152" s="157" t="s">
        <v>264</v>
      </c>
      <c r="Y152" s="157" t="s">
        <v>248</v>
      </c>
      <c r="Z152" s="147"/>
      <c r="AA152" s="147"/>
      <c r="AB152" s="147"/>
      <c r="AC152" s="147"/>
      <c r="AD152" s="147"/>
      <c r="AE152" s="147"/>
      <c r="AF152" s="147"/>
      <c r="AG152" s="147" t="s">
        <v>265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5">
      <c r="A153" s="159" t="s">
        <v>240</v>
      </c>
      <c r="B153" s="160" t="s">
        <v>114</v>
      </c>
      <c r="C153" s="181" t="s">
        <v>116</v>
      </c>
      <c r="D153" s="161"/>
      <c r="E153" s="162"/>
      <c r="F153" s="163"/>
      <c r="G153" s="163">
        <f>SUMIF(AG154:AG155,"&lt;&gt;NOR",G154:G155)</f>
        <v>0</v>
      </c>
      <c r="H153" s="163"/>
      <c r="I153" s="163">
        <f>SUM(I154:I155)</f>
        <v>11870</v>
      </c>
      <c r="J153" s="163"/>
      <c r="K153" s="163">
        <f>SUM(K154:K155)</f>
        <v>0</v>
      </c>
      <c r="L153" s="163"/>
      <c r="M153" s="163">
        <f>SUM(M154:M155)</f>
        <v>0</v>
      </c>
      <c r="N153" s="162"/>
      <c r="O153" s="162">
        <f>SUM(O154:O155)</f>
        <v>0</v>
      </c>
      <c r="P153" s="162"/>
      <c r="Q153" s="162">
        <f>SUM(Q154:Q155)</f>
        <v>0</v>
      </c>
      <c r="R153" s="163"/>
      <c r="S153" s="163"/>
      <c r="T153" s="164"/>
      <c r="U153" s="158"/>
      <c r="V153" s="158">
        <f>SUM(V154:V155)</f>
        <v>0</v>
      </c>
      <c r="W153" s="158"/>
      <c r="X153" s="158"/>
      <c r="Y153" s="158"/>
      <c r="AG153" t="s">
        <v>241</v>
      </c>
    </row>
    <row r="154" spans="1:60" outlineLevel="1" x14ac:dyDescent="0.25">
      <c r="A154" s="173">
        <v>136</v>
      </c>
      <c r="B154" s="174" t="s">
        <v>1001</v>
      </c>
      <c r="C154" s="182" t="s">
        <v>1002</v>
      </c>
      <c r="D154" s="175" t="s">
        <v>244</v>
      </c>
      <c r="E154" s="176">
        <v>11</v>
      </c>
      <c r="F154" s="177"/>
      <c r="G154" s="178">
        <f>ROUND(E154*F154,2)</f>
        <v>0</v>
      </c>
      <c r="H154" s="177">
        <v>850</v>
      </c>
      <c r="I154" s="178">
        <f>ROUND(E154*H154,2)</f>
        <v>9350</v>
      </c>
      <c r="J154" s="177">
        <v>0</v>
      </c>
      <c r="K154" s="178">
        <f>ROUND(E154*J154,2)</f>
        <v>0</v>
      </c>
      <c r="L154" s="178">
        <v>21</v>
      </c>
      <c r="M154" s="178">
        <f>G154*(1+L154/100)</f>
        <v>0</v>
      </c>
      <c r="N154" s="176">
        <v>0</v>
      </c>
      <c r="O154" s="176">
        <f>ROUND(E154*N154,2)</f>
        <v>0</v>
      </c>
      <c r="P154" s="176">
        <v>0</v>
      </c>
      <c r="Q154" s="176">
        <f>ROUND(E154*P154,2)</f>
        <v>0</v>
      </c>
      <c r="R154" s="178"/>
      <c r="S154" s="178" t="s">
        <v>245</v>
      </c>
      <c r="T154" s="179" t="s">
        <v>246</v>
      </c>
      <c r="U154" s="157">
        <v>0</v>
      </c>
      <c r="V154" s="157">
        <f>ROUND(E154*U154,2)</f>
        <v>0</v>
      </c>
      <c r="W154" s="157"/>
      <c r="X154" s="157" t="s">
        <v>264</v>
      </c>
      <c r="Y154" s="157" t="s">
        <v>248</v>
      </c>
      <c r="Z154" s="147"/>
      <c r="AA154" s="147"/>
      <c r="AB154" s="147"/>
      <c r="AC154" s="147"/>
      <c r="AD154" s="147"/>
      <c r="AE154" s="147"/>
      <c r="AF154" s="147"/>
      <c r="AG154" s="147" t="s">
        <v>265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73">
        <v>137</v>
      </c>
      <c r="B155" s="174" t="s">
        <v>1003</v>
      </c>
      <c r="C155" s="182" t="s">
        <v>984</v>
      </c>
      <c r="D155" s="175" t="s">
        <v>337</v>
      </c>
      <c r="E155" s="176">
        <v>168</v>
      </c>
      <c r="F155" s="177"/>
      <c r="G155" s="178">
        <f>ROUND(E155*F155,2)</f>
        <v>0</v>
      </c>
      <c r="H155" s="177">
        <v>15</v>
      </c>
      <c r="I155" s="178">
        <f>ROUND(E155*H155,2)</f>
        <v>2520</v>
      </c>
      <c r="J155" s="177">
        <v>0</v>
      </c>
      <c r="K155" s="178">
        <f>ROUND(E155*J155,2)</f>
        <v>0</v>
      </c>
      <c r="L155" s="178">
        <v>21</v>
      </c>
      <c r="M155" s="178">
        <f>G155*(1+L155/100)</f>
        <v>0</v>
      </c>
      <c r="N155" s="176">
        <v>0</v>
      </c>
      <c r="O155" s="176">
        <f>ROUND(E155*N155,2)</f>
        <v>0</v>
      </c>
      <c r="P155" s="176">
        <v>0</v>
      </c>
      <c r="Q155" s="176">
        <f>ROUND(E155*P155,2)</f>
        <v>0</v>
      </c>
      <c r="R155" s="178"/>
      <c r="S155" s="178" t="s">
        <v>245</v>
      </c>
      <c r="T155" s="179" t="s">
        <v>246</v>
      </c>
      <c r="U155" s="157">
        <v>0</v>
      </c>
      <c r="V155" s="157">
        <f>ROUND(E155*U155,2)</f>
        <v>0</v>
      </c>
      <c r="W155" s="157"/>
      <c r="X155" s="157" t="s">
        <v>264</v>
      </c>
      <c r="Y155" s="157" t="s">
        <v>248</v>
      </c>
      <c r="Z155" s="147"/>
      <c r="AA155" s="147"/>
      <c r="AB155" s="147"/>
      <c r="AC155" s="147"/>
      <c r="AD155" s="147"/>
      <c r="AE155" s="147"/>
      <c r="AF155" s="147"/>
      <c r="AG155" s="147" t="s">
        <v>265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5">
      <c r="A156" s="159" t="s">
        <v>240</v>
      </c>
      <c r="B156" s="160" t="s">
        <v>117</v>
      </c>
      <c r="C156" s="181" t="s">
        <v>118</v>
      </c>
      <c r="D156" s="161"/>
      <c r="E156" s="162"/>
      <c r="F156" s="163"/>
      <c r="G156" s="163">
        <f>SUMIF(AG157:AG190,"&lt;&gt;NOR",G157:G190)</f>
        <v>0</v>
      </c>
      <c r="H156" s="163"/>
      <c r="I156" s="163">
        <f>SUM(I157:I190)</f>
        <v>159800.29999999999</v>
      </c>
      <c r="J156" s="163"/>
      <c r="K156" s="163">
        <f>SUM(K157:K190)</f>
        <v>45588</v>
      </c>
      <c r="L156" s="163"/>
      <c r="M156" s="163">
        <f>SUM(M157:M190)</f>
        <v>0</v>
      </c>
      <c r="N156" s="162"/>
      <c r="O156" s="162">
        <f>SUM(O157:O190)</f>
        <v>0</v>
      </c>
      <c r="P156" s="162"/>
      <c r="Q156" s="162">
        <f>SUM(Q157:Q190)</f>
        <v>0</v>
      </c>
      <c r="R156" s="163"/>
      <c r="S156" s="163"/>
      <c r="T156" s="164"/>
      <c r="U156" s="158"/>
      <c r="V156" s="158">
        <f>SUM(V157:V190)</f>
        <v>0</v>
      </c>
      <c r="W156" s="158"/>
      <c r="X156" s="158"/>
      <c r="Y156" s="158"/>
      <c r="AG156" t="s">
        <v>241</v>
      </c>
    </row>
    <row r="157" spans="1:60" outlineLevel="1" x14ac:dyDescent="0.25">
      <c r="A157" s="173">
        <v>138</v>
      </c>
      <c r="B157" s="174" t="s">
        <v>1004</v>
      </c>
      <c r="C157" s="182" t="s">
        <v>1005</v>
      </c>
      <c r="D157" s="175" t="s">
        <v>244</v>
      </c>
      <c r="E157" s="176">
        <v>188</v>
      </c>
      <c r="F157" s="177"/>
      <c r="G157" s="178">
        <f t="shared" ref="G157:G190" si="63">ROUND(E157*F157,2)</f>
        <v>0</v>
      </c>
      <c r="H157" s="177">
        <v>0</v>
      </c>
      <c r="I157" s="178">
        <f t="shared" ref="I157:I190" si="64">ROUND(E157*H157,2)</f>
        <v>0</v>
      </c>
      <c r="J157" s="177">
        <v>26</v>
      </c>
      <c r="K157" s="178">
        <f t="shared" ref="K157:K190" si="65">ROUND(E157*J157,2)</f>
        <v>4888</v>
      </c>
      <c r="L157" s="178">
        <v>21</v>
      </c>
      <c r="M157" s="178">
        <f t="shared" ref="M157:M190" si="66">G157*(1+L157/100)</f>
        <v>0</v>
      </c>
      <c r="N157" s="176">
        <v>0</v>
      </c>
      <c r="O157" s="176">
        <f t="shared" ref="O157:O190" si="67">ROUND(E157*N157,2)</f>
        <v>0</v>
      </c>
      <c r="P157" s="176">
        <v>0</v>
      </c>
      <c r="Q157" s="176">
        <f t="shared" ref="Q157:Q190" si="68">ROUND(E157*P157,2)</f>
        <v>0</v>
      </c>
      <c r="R157" s="178"/>
      <c r="S157" s="178" t="s">
        <v>245</v>
      </c>
      <c r="T157" s="179" t="s">
        <v>246</v>
      </c>
      <c r="U157" s="157">
        <v>0</v>
      </c>
      <c r="V157" s="157">
        <f t="shared" ref="V157:V190" si="69">ROUND(E157*U157,2)</f>
        <v>0</v>
      </c>
      <c r="W157" s="157"/>
      <c r="X157" s="157" t="s">
        <v>247</v>
      </c>
      <c r="Y157" s="157" t="s">
        <v>248</v>
      </c>
      <c r="Z157" s="147"/>
      <c r="AA157" s="147"/>
      <c r="AB157" s="147"/>
      <c r="AC157" s="147"/>
      <c r="AD157" s="147"/>
      <c r="AE157" s="147"/>
      <c r="AF157" s="147"/>
      <c r="AG157" s="147" t="s">
        <v>249</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73">
        <v>139</v>
      </c>
      <c r="B158" s="174" t="s">
        <v>1006</v>
      </c>
      <c r="C158" s="182" t="s">
        <v>1007</v>
      </c>
      <c r="D158" s="175" t="s">
        <v>244</v>
      </c>
      <c r="E158" s="176">
        <v>36</v>
      </c>
      <c r="F158" s="177"/>
      <c r="G158" s="178">
        <f t="shared" si="63"/>
        <v>0</v>
      </c>
      <c r="H158" s="177">
        <v>0</v>
      </c>
      <c r="I158" s="178">
        <f t="shared" si="64"/>
        <v>0</v>
      </c>
      <c r="J158" s="177">
        <v>28</v>
      </c>
      <c r="K158" s="178">
        <f t="shared" si="65"/>
        <v>1008</v>
      </c>
      <c r="L158" s="178">
        <v>21</v>
      </c>
      <c r="M158" s="178">
        <f t="shared" si="66"/>
        <v>0</v>
      </c>
      <c r="N158" s="176">
        <v>0</v>
      </c>
      <c r="O158" s="176">
        <f t="shared" si="67"/>
        <v>0</v>
      </c>
      <c r="P158" s="176">
        <v>0</v>
      </c>
      <c r="Q158" s="176">
        <f t="shared" si="68"/>
        <v>0</v>
      </c>
      <c r="R158" s="178"/>
      <c r="S158" s="178" t="s">
        <v>245</v>
      </c>
      <c r="T158" s="179" t="s">
        <v>246</v>
      </c>
      <c r="U158" s="157">
        <v>0</v>
      </c>
      <c r="V158" s="157">
        <f t="shared" si="69"/>
        <v>0</v>
      </c>
      <c r="W158" s="157"/>
      <c r="X158" s="157" t="s">
        <v>247</v>
      </c>
      <c r="Y158" s="157" t="s">
        <v>248</v>
      </c>
      <c r="Z158" s="147"/>
      <c r="AA158" s="147"/>
      <c r="AB158" s="147"/>
      <c r="AC158" s="147"/>
      <c r="AD158" s="147"/>
      <c r="AE158" s="147"/>
      <c r="AF158" s="147"/>
      <c r="AG158" s="147" t="s">
        <v>249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73">
        <v>140</v>
      </c>
      <c r="B159" s="174" t="s">
        <v>1008</v>
      </c>
      <c r="C159" s="182" t="s">
        <v>1009</v>
      </c>
      <c r="D159" s="175" t="s">
        <v>244</v>
      </c>
      <c r="E159" s="176">
        <v>42</v>
      </c>
      <c r="F159" s="177"/>
      <c r="G159" s="178">
        <f t="shared" si="63"/>
        <v>0</v>
      </c>
      <c r="H159" s="177">
        <v>0</v>
      </c>
      <c r="I159" s="178">
        <f t="shared" si="64"/>
        <v>0</v>
      </c>
      <c r="J159" s="177">
        <v>30</v>
      </c>
      <c r="K159" s="178">
        <f t="shared" si="65"/>
        <v>1260</v>
      </c>
      <c r="L159" s="178">
        <v>21</v>
      </c>
      <c r="M159" s="178">
        <f t="shared" si="66"/>
        <v>0</v>
      </c>
      <c r="N159" s="176">
        <v>0</v>
      </c>
      <c r="O159" s="176">
        <f t="shared" si="67"/>
        <v>0</v>
      </c>
      <c r="P159" s="176">
        <v>0</v>
      </c>
      <c r="Q159" s="176">
        <f t="shared" si="68"/>
        <v>0</v>
      </c>
      <c r="R159" s="178"/>
      <c r="S159" s="178" t="s">
        <v>245</v>
      </c>
      <c r="T159" s="179" t="s">
        <v>246</v>
      </c>
      <c r="U159" s="157">
        <v>0</v>
      </c>
      <c r="V159" s="157">
        <f t="shared" si="69"/>
        <v>0</v>
      </c>
      <c r="W159" s="157"/>
      <c r="X159" s="157" t="s">
        <v>247</v>
      </c>
      <c r="Y159" s="157" t="s">
        <v>248</v>
      </c>
      <c r="Z159" s="147"/>
      <c r="AA159" s="147"/>
      <c r="AB159" s="147"/>
      <c r="AC159" s="147"/>
      <c r="AD159" s="147"/>
      <c r="AE159" s="147"/>
      <c r="AF159" s="147"/>
      <c r="AG159" s="147" t="s">
        <v>249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73">
        <v>141</v>
      </c>
      <c r="B160" s="174" t="s">
        <v>1010</v>
      </c>
      <c r="C160" s="182" t="s">
        <v>1011</v>
      </c>
      <c r="D160" s="175" t="s">
        <v>244</v>
      </c>
      <c r="E160" s="176">
        <v>12</v>
      </c>
      <c r="F160" s="177"/>
      <c r="G160" s="178">
        <f t="shared" si="63"/>
        <v>0</v>
      </c>
      <c r="H160" s="177">
        <v>0</v>
      </c>
      <c r="I160" s="178">
        <f t="shared" si="64"/>
        <v>0</v>
      </c>
      <c r="J160" s="177">
        <v>32</v>
      </c>
      <c r="K160" s="178">
        <f t="shared" si="65"/>
        <v>384</v>
      </c>
      <c r="L160" s="178">
        <v>21</v>
      </c>
      <c r="M160" s="178">
        <f t="shared" si="66"/>
        <v>0</v>
      </c>
      <c r="N160" s="176">
        <v>0</v>
      </c>
      <c r="O160" s="176">
        <f t="shared" si="67"/>
        <v>0</v>
      </c>
      <c r="P160" s="176">
        <v>0</v>
      </c>
      <c r="Q160" s="176">
        <f t="shared" si="68"/>
        <v>0</v>
      </c>
      <c r="R160" s="178"/>
      <c r="S160" s="178" t="s">
        <v>245</v>
      </c>
      <c r="T160" s="179" t="s">
        <v>246</v>
      </c>
      <c r="U160" s="157">
        <v>0</v>
      </c>
      <c r="V160" s="157">
        <f t="shared" si="69"/>
        <v>0</v>
      </c>
      <c r="W160" s="157"/>
      <c r="X160" s="157" t="s">
        <v>247</v>
      </c>
      <c r="Y160" s="157" t="s">
        <v>248</v>
      </c>
      <c r="Z160" s="147"/>
      <c r="AA160" s="147"/>
      <c r="AB160" s="147"/>
      <c r="AC160" s="147"/>
      <c r="AD160" s="147"/>
      <c r="AE160" s="147"/>
      <c r="AF160" s="147"/>
      <c r="AG160" s="147" t="s">
        <v>249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3">
        <v>142</v>
      </c>
      <c r="B161" s="174" t="s">
        <v>1012</v>
      </c>
      <c r="C161" s="182" t="s">
        <v>1013</v>
      </c>
      <c r="D161" s="175" t="s">
        <v>337</v>
      </c>
      <c r="E161" s="176">
        <v>958</v>
      </c>
      <c r="F161" s="177"/>
      <c r="G161" s="178">
        <f t="shared" si="63"/>
        <v>0</v>
      </c>
      <c r="H161" s="177">
        <v>0</v>
      </c>
      <c r="I161" s="178">
        <f t="shared" si="64"/>
        <v>0</v>
      </c>
      <c r="J161" s="177">
        <v>11</v>
      </c>
      <c r="K161" s="178">
        <f t="shared" si="65"/>
        <v>10538</v>
      </c>
      <c r="L161" s="178">
        <v>21</v>
      </c>
      <c r="M161" s="178">
        <f t="shared" si="66"/>
        <v>0</v>
      </c>
      <c r="N161" s="176">
        <v>0</v>
      </c>
      <c r="O161" s="176">
        <f t="shared" si="67"/>
        <v>0</v>
      </c>
      <c r="P161" s="176">
        <v>0</v>
      </c>
      <c r="Q161" s="176">
        <f t="shared" si="68"/>
        <v>0</v>
      </c>
      <c r="R161" s="178"/>
      <c r="S161" s="178" t="s">
        <v>245</v>
      </c>
      <c r="T161" s="179" t="s">
        <v>246</v>
      </c>
      <c r="U161" s="157">
        <v>0</v>
      </c>
      <c r="V161" s="157">
        <f t="shared" si="69"/>
        <v>0</v>
      </c>
      <c r="W161" s="157"/>
      <c r="X161" s="157" t="s">
        <v>247</v>
      </c>
      <c r="Y161" s="157" t="s">
        <v>248</v>
      </c>
      <c r="Z161" s="147"/>
      <c r="AA161" s="147"/>
      <c r="AB161" s="147"/>
      <c r="AC161" s="147"/>
      <c r="AD161" s="147"/>
      <c r="AE161" s="147"/>
      <c r="AF161" s="147"/>
      <c r="AG161" s="147" t="s">
        <v>249</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3">
        <v>143</v>
      </c>
      <c r="B162" s="174" t="s">
        <v>1014</v>
      </c>
      <c r="C162" s="182" t="s">
        <v>1015</v>
      </c>
      <c r="D162" s="175" t="s">
        <v>244</v>
      </c>
      <c r="E162" s="176">
        <v>3</v>
      </c>
      <c r="F162" s="177"/>
      <c r="G162" s="178">
        <f t="shared" si="63"/>
        <v>0</v>
      </c>
      <c r="H162" s="177">
        <v>0</v>
      </c>
      <c r="I162" s="178">
        <f t="shared" si="64"/>
        <v>0</v>
      </c>
      <c r="J162" s="177">
        <v>790</v>
      </c>
      <c r="K162" s="178">
        <f t="shared" si="65"/>
        <v>2370</v>
      </c>
      <c r="L162" s="178">
        <v>21</v>
      </c>
      <c r="M162" s="178">
        <f t="shared" si="66"/>
        <v>0</v>
      </c>
      <c r="N162" s="176">
        <v>0</v>
      </c>
      <c r="O162" s="176">
        <f t="shared" si="67"/>
        <v>0</v>
      </c>
      <c r="P162" s="176">
        <v>0</v>
      </c>
      <c r="Q162" s="176">
        <f t="shared" si="68"/>
        <v>0</v>
      </c>
      <c r="R162" s="178"/>
      <c r="S162" s="178" t="s">
        <v>245</v>
      </c>
      <c r="T162" s="179" t="s">
        <v>246</v>
      </c>
      <c r="U162" s="157">
        <v>0</v>
      </c>
      <c r="V162" s="157">
        <f t="shared" si="69"/>
        <v>0</v>
      </c>
      <c r="W162" s="157"/>
      <c r="X162" s="157" t="s">
        <v>247</v>
      </c>
      <c r="Y162" s="157" t="s">
        <v>248</v>
      </c>
      <c r="Z162" s="147"/>
      <c r="AA162" s="147"/>
      <c r="AB162" s="147"/>
      <c r="AC162" s="147"/>
      <c r="AD162" s="147"/>
      <c r="AE162" s="147"/>
      <c r="AF162" s="147"/>
      <c r="AG162" s="147" t="s">
        <v>249</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73">
        <v>144</v>
      </c>
      <c r="B163" s="174" t="s">
        <v>1016</v>
      </c>
      <c r="C163" s="182" t="s">
        <v>1017</v>
      </c>
      <c r="D163" s="175" t="s">
        <v>244</v>
      </c>
      <c r="E163" s="176">
        <v>3</v>
      </c>
      <c r="F163" s="177"/>
      <c r="G163" s="178">
        <f t="shared" si="63"/>
        <v>0</v>
      </c>
      <c r="H163" s="177">
        <v>0</v>
      </c>
      <c r="I163" s="178">
        <f t="shared" si="64"/>
        <v>0</v>
      </c>
      <c r="J163" s="177">
        <v>730</v>
      </c>
      <c r="K163" s="178">
        <f t="shared" si="65"/>
        <v>2190</v>
      </c>
      <c r="L163" s="178">
        <v>21</v>
      </c>
      <c r="M163" s="178">
        <f t="shared" si="66"/>
        <v>0</v>
      </c>
      <c r="N163" s="176">
        <v>0</v>
      </c>
      <c r="O163" s="176">
        <f t="shared" si="67"/>
        <v>0</v>
      </c>
      <c r="P163" s="176">
        <v>0</v>
      </c>
      <c r="Q163" s="176">
        <f t="shared" si="68"/>
        <v>0</v>
      </c>
      <c r="R163" s="178"/>
      <c r="S163" s="178" t="s">
        <v>245</v>
      </c>
      <c r="T163" s="179" t="s">
        <v>246</v>
      </c>
      <c r="U163" s="157">
        <v>0</v>
      </c>
      <c r="V163" s="157">
        <f t="shared" si="69"/>
        <v>0</v>
      </c>
      <c r="W163" s="157"/>
      <c r="X163" s="157" t="s">
        <v>247</v>
      </c>
      <c r="Y163" s="157" t="s">
        <v>248</v>
      </c>
      <c r="Z163" s="147"/>
      <c r="AA163" s="147"/>
      <c r="AB163" s="147"/>
      <c r="AC163" s="147"/>
      <c r="AD163" s="147"/>
      <c r="AE163" s="147"/>
      <c r="AF163" s="147"/>
      <c r="AG163" s="147" t="s">
        <v>249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73">
        <v>145</v>
      </c>
      <c r="B164" s="174" t="s">
        <v>1018</v>
      </c>
      <c r="C164" s="182" t="s">
        <v>1019</v>
      </c>
      <c r="D164" s="175" t="s">
        <v>244</v>
      </c>
      <c r="E164" s="176">
        <v>3</v>
      </c>
      <c r="F164" s="177"/>
      <c r="G164" s="178">
        <f t="shared" si="63"/>
        <v>0</v>
      </c>
      <c r="H164" s="177">
        <v>0</v>
      </c>
      <c r="I164" s="178">
        <f t="shared" si="64"/>
        <v>0</v>
      </c>
      <c r="J164" s="177">
        <v>980</v>
      </c>
      <c r="K164" s="178">
        <f t="shared" si="65"/>
        <v>2940</v>
      </c>
      <c r="L164" s="178">
        <v>21</v>
      </c>
      <c r="M164" s="178">
        <f t="shared" si="66"/>
        <v>0</v>
      </c>
      <c r="N164" s="176">
        <v>0</v>
      </c>
      <c r="O164" s="176">
        <f t="shared" si="67"/>
        <v>0</v>
      </c>
      <c r="P164" s="176">
        <v>0</v>
      </c>
      <c r="Q164" s="176">
        <f t="shared" si="68"/>
        <v>0</v>
      </c>
      <c r="R164" s="178"/>
      <c r="S164" s="178" t="s">
        <v>245</v>
      </c>
      <c r="T164" s="179" t="s">
        <v>246</v>
      </c>
      <c r="U164" s="157">
        <v>0</v>
      </c>
      <c r="V164" s="157">
        <f t="shared" si="69"/>
        <v>0</v>
      </c>
      <c r="W164" s="157"/>
      <c r="X164" s="157" t="s">
        <v>247</v>
      </c>
      <c r="Y164" s="157" t="s">
        <v>248</v>
      </c>
      <c r="Z164" s="147"/>
      <c r="AA164" s="147"/>
      <c r="AB164" s="147"/>
      <c r="AC164" s="147"/>
      <c r="AD164" s="147"/>
      <c r="AE164" s="147"/>
      <c r="AF164" s="147"/>
      <c r="AG164" s="147" t="s">
        <v>249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73">
        <v>146</v>
      </c>
      <c r="B165" s="174" t="s">
        <v>1020</v>
      </c>
      <c r="C165" s="182" t="s">
        <v>1021</v>
      </c>
      <c r="D165" s="175" t="s">
        <v>244</v>
      </c>
      <c r="E165" s="176">
        <v>4</v>
      </c>
      <c r="F165" s="177"/>
      <c r="G165" s="178">
        <f t="shared" si="63"/>
        <v>0</v>
      </c>
      <c r="H165" s="177">
        <v>0</v>
      </c>
      <c r="I165" s="178">
        <f t="shared" si="64"/>
        <v>0</v>
      </c>
      <c r="J165" s="177">
        <v>1400</v>
      </c>
      <c r="K165" s="178">
        <f t="shared" si="65"/>
        <v>5600</v>
      </c>
      <c r="L165" s="178">
        <v>21</v>
      </c>
      <c r="M165" s="178">
        <f t="shared" si="66"/>
        <v>0</v>
      </c>
      <c r="N165" s="176">
        <v>0</v>
      </c>
      <c r="O165" s="176">
        <f t="shared" si="67"/>
        <v>0</v>
      </c>
      <c r="P165" s="176">
        <v>0</v>
      </c>
      <c r="Q165" s="176">
        <f t="shared" si="68"/>
        <v>0</v>
      </c>
      <c r="R165" s="178"/>
      <c r="S165" s="178" t="s">
        <v>245</v>
      </c>
      <c r="T165" s="179" t="s">
        <v>246</v>
      </c>
      <c r="U165" s="157">
        <v>0</v>
      </c>
      <c r="V165" s="157">
        <f t="shared" si="69"/>
        <v>0</v>
      </c>
      <c r="W165" s="157"/>
      <c r="X165" s="157" t="s">
        <v>247</v>
      </c>
      <c r="Y165" s="157" t="s">
        <v>248</v>
      </c>
      <c r="Z165" s="147"/>
      <c r="AA165" s="147"/>
      <c r="AB165" s="147"/>
      <c r="AC165" s="147"/>
      <c r="AD165" s="147"/>
      <c r="AE165" s="147"/>
      <c r="AF165" s="147"/>
      <c r="AG165" s="147" t="s">
        <v>249</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73">
        <v>147</v>
      </c>
      <c r="B166" s="174" t="s">
        <v>274</v>
      </c>
      <c r="C166" s="182" t="s">
        <v>1022</v>
      </c>
      <c r="D166" s="175" t="s">
        <v>244</v>
      </c>
      <c r="E166" s="176">
        <v>1</v>
      </c>
      <c r="F166" s="177"/>
      <c r="G166" s="178">
        <f t="shared" si="63"/>
        <v>0</v>
      </c>
      <c r="H166" s="177">
        <v>0</v>
      </c>
      <c r="I166" s="178">
        <f t="shared" si="64"/>
        <v>0</v>
      </c>
      <c r="J166" s="177">
        <v>1200</v>
      </c>
      <c r="K166" s="178">
        <f t="shared" si="65"/>
        <v>1200</v>
      </c>
      <c r="L166" s="178">
        <v>21</v>
      </c>
      <c r="M166" s="178">
        <f t="shared" si="66"/>
        <v>0</v>
      </c>
      <c r="N166" s="176">
        <v>0</v>
      </c>
      <c r="O166" s="176">
        <f t="shared" si="67"/>
        <v>0</v>
      </c>
      <c r="P166" s="176">
        <v>0</v>
      </c>
      <c r="Q166" s="176">
        <f t="shared" si="68"/>
        <v>0</v>
      </c>
      <c r="R166" s="178"/>
      <c r="S166" s="178" t="s">
        <v>245</v>
      </c>
      <c r="T166" s="179" t="s">
        <v>246</v>
      </c>
      <c r="U166" s="157">
        <v>0</v>
      </c>
      <c r="V166" s="157">
        <f t="shared" si="69"/>
        <v>0</v>
      </c>
      <c r="W166" s="157"/>
      <c r="X166" s="157" t="s">
        <v>247</v>
      </c>
      <c r="Y166" s="157" t="s">
        <v>248</v>
      </c>
      <c r="Z166" s="147"/>
      <c r="AA166" s="147"/>
      <c r="AB166" s="147"/>
      <c r="AC166" s="147"/>
      <c r="AD166" s="147"/>
      <c r="AE166" s="147"/>
      <c r="AF166" s="147"/>
      <c r="AG166" s="147" t="s">
        <v>249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3">
        <v>148</v>
      </c>
      <c r="B167" s="174" t="s">
        <v>282</v>
      </c>
      <c r="C167" s="182" t="s">
        <v>835</v>
      </c>
      <c r="D167" s="175" t="s">
        <v>342</v>
      </c>
      <c r="E167" s="176">
        <v>8</v>
      </c>
      <c r="F167" s="177"/>
      <c r="G167" s="178">
        <f t="shared" si="63"/>
        <v>0</v>
      </c>
      <c r="H167" s="177">
        <v>0</v>
      </c>
      <c r="I167" s="178">
        <f t="shared" si="64"/>
        <v>0</v>
      </c>
      <c r="J167" s="177">
        <v>220</v>
      </c>
      <c r="K167" s="178">
        <f t="shared" si="65"/>
        <v>1760</v>
      </c>
      <c r="L167" s="178">
        <v>21</v>
      </c>
      <c r="M167" s="178">
        <f t="shared" si="66"/>
        <v>0</v>
      </c>
      <c r="N167" s="176">
        <v>0</v>
      </c>
      <c r="O167" s="176">
        <f t="shared" si="67"/>
        <v>0</v>
      </c>
      <c r="P167" s="176">
        <v>0</v>
      </c>
      <c r="Q167" s="176">
        <f t="shared" si="68"/>
        <v>0</v>
      </c>
      <c r="R167" s="178"/>
      <c r="S167" s="178" t="s">
        <v>245</v>
      </c>
      <c r="T167" s="179" t="s">
        <v>246</v>
      </c>
      <c r="U167" s="157">
        <v>0</v>
      </c>
      <c r="V167" s="157">
        <f t="shared" si="69"/>
        <v>0</v>
      </c>
      <c r="W167" s="157"/>
      <c r="X167" s="157" t="s">
        <v>247</v>
      </c>
      <c r="Y167" s="157" t="s">
        <v>248</v>
      </c>
      <c r="Z167" s="147"/>
      <c r="AA167" s="147"/>
      <c r="AB167" s="147"/>
      <c r="AC167" s="147"/>
      <c r="AD167" s="147"/>
      <c r="AE167" s="147"/>
      <c r="AF167" s="147"/>
      <c r="AG167" s="147" t="s">
        <v>249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3">
        <v>149</v>
      </c>
      <c r="B168" s="174" t="s">
        <v>276</v>
      </c>
      <c r="C168" s="182" t="s">
        <v>837</v>
      </c>
      <c r="D168" s="175" t="s">
        <v>342</v>
      </c>
      <c r="E168" s="176">
        <v>8</v>
      </c>
      <c r="F168" s="177"/>
      <c r="G168" s="178">
        <f t="shared" si="63"/>
        <v>0</v>
      </c>
      <c r="H168" s="177">
        <v>0</v>
      </c>
      <c r="I168" s="178">
        <f t="shared" si="64"/>
        <v>0</v>
      </c>
      <c r="J168" s="177">
        <v>250</v>
      </c>
      <c r="K168" s="178">
        <f t="shared" si="65"/>
        <v>2000</v>
      </c>
      <c r="L168" s="178">
        <v>21</v>
      </c>
      <c r="M168" s="178">
        <f t="shared" si="66"/>
        <v>0</v>
      </c>
      <c r="N168" s="176">
        <v>0</v>
      </c>
      <c r="O168" s="176">
        <f t="shared" si="67"/>
        <v>0</v>
      </c>
      <c r="P168" s="176">
        <v>0</v>
      </c>
      <c r="Q168" s="176">
        <f t="shared" si="68"/>
        <v>0</v>
      </c>
      <c r="R168" s="178"/>
      <c r="S168" s="178" t="s">
        <v>245</v>
      </c>
      <c r="T168" s="179" t="s">
        <v>246</v>
      </c>
      <c r="U168" s="157">
        <v>0</v>
      </c>
      <c r="V168" s="157">
        <f t="shared" si="69"/>
        <v>0</v>
      </c>
      <c r="W168" s="157"/>
      <c r="X168" s="157" t="s">
        <v>247</v>
      </c>
      <c r="Y168" s="157" t="s">
        <v>248</v>
      </c>
      <c r="Z168" s="147"/>
      <c r="AA168" s="147"/>
      <c r="AB168" s="147"/>
      <c r="AC168" s="147"/>
      <c r="AD168" s="147"/>
      <c r="AE168" s="147"/>
      <c r="AF168" s="147"/>
      <c r="AG168" s="147" t="s">
        <v>249</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73">
        <v>150</v>
      </c>
      <c r="B169" s="174" t="s">
        <v>278</v>
      </c>
      <c r="C169" s="182" t="s">
        <v>1023</v>
      </c>
      <c r="D169" s="175" t="s">
        <v>244</v>
      </c>
      <c r="E169" s="176">
        <v>1</v>
      </c>
      <c r="F169" s="177"/>
      <c r="G169" s="178">
        <f t="shared" si="63"/>
        <v>0</v>
      </c>
      <c r="H169" s="177">
        <v>0</v>
      </c>
      <c r="I169" s="178">
        <f t="shared" si="64"/>
        <v>0</v>
      </c>
      <c r="J169" s="177">
        <v>1350</v>
      </c>
      <c r="K169" s="178">
        <f t="shared" si="65"/>
        <v>1350</v>
      </c>
      <c r="L169" s="178">
        <v>21</v>
      </c>
      <c r="M169" s="178">
        <f t="shared" si="66"/>
        <v>0</v>
      </c>
      <c r="N169" s="176">
        <v>0</v>
      </c>
      <c r="O169" s="176">
        <f t="shared" si="67"/>
        <v>0</v>
      </c>
      <c r="P169" s="176">
        <v>0</v>
      </c>
      <c r="Q169" s="176">
        <f t="shared" si="68"/>
        <v>0</v>
      </c>
      <c r="R169" s="178"/>
      <c r="S169" s="178" t="s">
        <v>245</v>
      </c>
      <c r="T169" s="179" t="s">
        <v>246</v>
      </c>
      <c r="U169" s="157">
        <v>0</v>
      </c>
      <c r="V169" s="157">
        <f t="shared" si="69"/>
        <v>0</v>
      </c>
      <c r="W169" s="157"/>
      <c r="X169" s="157" t="s">
        <v>247</v>
      </c>
      <c r="Y169" s="157" t="s">
        <v>248</v>
      </c>
      <c r="Z169" s="147"/>
      <c r="AA169" s="147"/>
      <c r="AB169" s="147"/>
      <c r="AC169" s="147"/>
      <c r="AD169" s="147"/>
      <c r="AE169" s="147"/>
      <c r="AF169" s="147"/>
      <c r="AG169" s="147" t="s">
        <v>249</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73">
        <v>151</v>
      </c>
      <c r="B170" s="174" t="s">
        <v>290</v>
      </c>
      <c r="C170" s="182" t="s">
        <v>1024</v>
      </c>
      <c r="D170" s="175" t="s">
        <v>342</v>
      </c>
      <c r="E170" s="176">
        <v>6</v>
      </c>
      <c r="F170" s="177"/>
      <c r="G170" s="178">
        <f t="shared" si="63"/>
        <v>0</v>
      </c>
      <c r="H170" s="177">
        <v>0</v>
      </c>
      <c r="I170" s="178">
        <f t="shared" si="64"/>
        <v>0</v>
      </c>
      <c r="J170" s="177">
        <v>250</v>
      </c>
      <c r="K170" s="178">
        <f t="shared" si="65"/>
        <v>1500</v>
      </c>
      <c r="L170" s="178">
        <v>21</v>
      </c>
      <c r="M170" s="178">
        <f t="shared" si="66"/>
        <v>0</v>
      </c>
      <c r="N170" s="176">
        <v>0</v>
      </c>
      <c r="O170" s="176">
        <f t="shared" si="67"/>
        <v>0</v>
      </c>
      <c r="P170" s="176">
        <v>0</v>
      </c>
      <c r="Q170" s="176">
        <f t="shared" si="68"/>
        <v>0</v>
      </c>
      <c r="R170" s="178"/>
      <c r="S170" s="178" t="s">
        <v>245</v>
      </c>
      <c r="T170" s="179" t="s">
        <v>246</v>
      </c>
      <c r="U170" s="157">
        <v>0</v>
      </c>
      <c r="V170" s="157">
        <f t="shared" si="69"/>
        <v>0</v>
      </c>
      <c r="W170" s="157"/>
      <c r="X170" s="157" t="s">
        <v>247</v>
      </c>
      <c r="Y170" s="157" t="s">
        <v>248</v>
      </c>
      <c r="Z170" s="147"/>
      <c r="AA170" s="147"/>
      <c r="AB170" s="147"/>
      <c r="AC170" s="147"/>
      <c r="AD170" s="147"/>
      <c r="AE170" s="147"/>
      <c r="AF170" s="147"/>
      <c r="AG170" s="147" t="s">
        <v>249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73">
        <v>152</v>
      </c>
      <c r="B171" s="174" t="s">
        <v>300</v>
      </c>
      <c r="C171" s="182" t="s">
        <v>1025</v>
      </c>
      <c r="D171" s="175" t="s">
        <v>342</v>
      </c>
      <c r="E171" s="176">
        <v>12</v>
      </c>
      <c r="F171" s="177"/>
      <c r="G171" s="178">
        <f t="shared" si="63"/>
        <v>0</v>
      </c>
      <c r="H171" s="177">
        <v>0</v>
      </c>
      <c r="I171" s="178">
        <f t="shared" si="64"/>
        <v>0</v>
      </c>
      <c r="J171" s="177">
        <v>550</v>
      </c>
      <c r="K171" s="178">
        <f t="shared" si="65"/>
        <v>6600</v>
      </c>
      <c r="L171" s="178">
        <v>21</v>
      </c>
      <c r="M171" s="178">
        <f t="shared" si="66"/>
        <v>0</v>
      </c>
      <c r="N171" s="176">
        <v>0</v>
      </c>
      <c r="O171" s="176">
        <f t="shared" si="67"/>
        <v>0</v>
      </c>
      <c r="P171" s="176">
        <v>0</v>
      </c>
      <c r="Q171" s="176">
        <f t="shared" si="68"/>
        <v>0</v>
      </c>
      <c r="R171" s="178"/>
      <c r="S171" s="178" t="s">
        <v>245</v>
      </c>
      <c r="T171" s="179" t="s">
        <v>246</v>
      </c>
      <c r="U171" s="157">
        <v>0</v>
      </c>
      <c r="V171" s="157">
        <f t="shared" si="69"/>
        <v>0</v>
      </c>
      <c r="W171" s="157"/>
      <c r="X171" s="157" t="s">
        <v>247</v>
      </c>
      <c r="Y171" s="157" t="s">
        <v>248</v>
      </c>
      <c r="Z171" s="147"/>
      <c r="AA171" s="147"/>
      <c r="AB171" s="147"/>
      <c r="AC171" s="147"/>
      <c r="AD171" s="147"/>
      <c r="AE171" s="147"/>
      <c r="AF171" s="147"/>
      <c r="AG171" s="147" t="s">
        <v>249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73">
        <v>153</v>
      </c>
      <c r="B172" s="174" t="s">
        <v>1026</v>
      </c>
      <c r="C172" s="182" t="s">
        <v>1027</v>
      </c>
      <c r="D172" s="175" t="s">
        <v>337</v>
      </c>
      <c r="E172" s="176">
        <v>122</v>
      </c>
      <c r="F172" s="177"/>
      <c r="G172" s="178">
        <f t="shared" si="63"/>
        <v>0</v>
      </c>
      <c r="H172" s="177">
        <v>92</v>
      </c>
      <c r="I172" s="178">
        <f t="shared" si="64"/>
        <v>11224</v>
      </c>
      <c r="J172" s="177">
        <v>0</v>
      </c>
      <c r="K172" s="178">
        <f t="shared" si="65"/>
        <v>0</v>
      </c>
      <c r="L172" s="178">
        <v>21</v>
      </c>
      <c r="M172" s="178">
        <f t="shared" si="66"/>
        <v>0</v>
      </c>
      <c r="N172" s="176">
        <v>0</v>
      </c>
      <c r="O172" s="176">
        <f t="shared" si="67"/>
        <v>0</v>
      </c>
      <c r="P172" s="176">
        <v>0</v>
      </c>
      <c r="Q172" s="176">
        <f t="shared" si="68"/>
        <v>0</v>
      </c>
      <c r="R172" s="178"/>
      <c r="S172" s="178" t="s">
        <v>245</v>
      </c>
      <c r="T172" s="179" t="s">
        <v>246</v>
      </c>
      <c r="U172" s="157">
        <v>0</v>
      </c>
      <c r="V172" s="157">
        <f t="shared" si="69"/>
        <v>0</v>
      </c>
      <c r="W172" s="157"/>
      <c r="X172" s="157" t="s">
        <v>1028</v>
      </c>
      <c r="Y172" s="157" t="s">
        <v>248</v>
      </c>
      <c r="Z172" s="147"/>
      <c r="AA172" s="147"/>
      <c r="AB172" s="147"/>
      <c r="AC172" s="147"/>
      <c r="AD172" s="147"/>
      <c r="AE172" s="147"/>
      <c r="AF172" s="147"/>
      <c r="AG172" s="147" t="s">
        <v>1029</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73">
        <v>154</v>
      </c>
      <c r="B173" s="174" t="s">
        <v>1030</v>
      </c>
      <c r="C173" s="182" t="s">
        <v>1031</v>
      </c>
      <c r="D173" s="175" t="s">
        <v>337</v>
      </c>
      <c r="E173" s="176">
        <v>148</v>
      </c>
      <c r="F173" s="177"/>
      <c r="G173" s="178">
        <f t="shared" si="63"/>
        <v>0</v>
      </c>
      <c r="H173" s="177">
        <v>156</v>
      </c>
      <c r="I173" s="178">
        <f t="shared" si="64"/>
        <v>23088</v>
      </c>
      <c r="J173" s="177">
        <v>0</v>
      </c>
      <c r="K173" s="178">
        <f t="shared" si="65"/>
        <v>0</v>
      </c>
      <c r="L173" s="178">
        <v>21</v>
      </c>
      <c r="M173" s="178">
        <f t="shared" si="66"/>
        <v>0</v>
      </c>
      <c r="N173" s="176">
        <v>0</v>
      </c>
      <c r="O173" s="176">
        <f t="shared" si="67"/>
        <v>0</v>
      </c>
      <c r="P173" s="176">
        <v>0</v>
      </c>
      <c r="Q173" s="176">
        <f t="shared" si="68"/>
        <v>0</v>
      </c>
      <c r="R173" s="178"/>
      <c r="S173" s="178" t="s">
        <v>245</v>
      </c>
      <c r="T173" s="179" t="s">
        <v>246</v>
      </c>
      <c r="U173" s="157">
        <v>0</v>
      </c>
      <c r="V173" s="157">
        <f t="shared" si="69"/>
        <v>0</v>
      </c>
      <c r="W173" s="157"/>
      <c r="X173" s="157" t="s">
        <v>1028</v>
      </c>
      <c r="Y173" s="157" t="s">
        <v>248</v>
      </c>
      <c r="Z173" s="147"/>
      <c r="AA173" s="147"/>
      <c r="AB173" s="147"/>
      <c r="AC173" s="147"/>
      <c r="AD173" s="147"/>
      <c r="AE173" s="147"/>
      <c r="AF173" s="147"/>
      <c r="AG173" s="147" t="s">
        <v>1029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3">
        <v>155</v>
      </c>
      <c r="B174" s="174" t="s">
        <v>1032</v>
      </c>
      <c r="C174" s="182" t="s">
        <v>1033</v>
      </c>
      <c r="D174" s="175" t="s">
        <v>581</v>
      </c>
      <c r="E174" s="176">
        <v>0.4</v>
      </c>
      <c r="F174" s="177"/>
      <c r="G174" s="178">
        <f t="shared" si="63"/>
        <v>0</v>
      </c>
      <c r="H174" s="177">
        <v>3980</v>
      </c>
      <c r="I174" s="178">
        <f t="shared" si="64"/>
        <v>1592</v>
      </c>
      <c r="J174" s="177">
        <v>0</v>
      </c>
      <c r="K174" s="178">
        <f t="shared" si="65"/>
        <v>0</v>
      </c>
      <c r="L174" s="178">
        <v>21</v>
      </c>
      <c r="M174" s="178">
        <f t="shared" si="66"/>
        <v>0</v>
      </c>
      <c r="N174" s="176">
        <v>0</v>
      </c>
      <c r="O174" s="176">
        <f t="shared" si="67"/>
        <v>0</v>
      </c>
      <c r="P174" s="176">
        <v>0</v>
      </c>
      <c r="Q174" s="176">
        <f t="shared" si="68"/>
        <v>0</v>
      </c>
      <c r="R174" s="178"/>
      <c r="S174" s="178" t="s">
        <v>245</v>
      </c>
      <c r="T174" s="179" t="s">
        <v>246</v>
      </c>
      <c r="U174" s="157">
        <v>0</v>
      </c>
      <c r="V174" s="157">
        <f t="shared" si="69"/>
        <v>0</v>
      </c>
      <c r="W174" s="157"/>
      <c r="X174" s="157" t="s">
        <v>264</v>
      </c>
      <c r="Y174" s="157" t="s">
        <v>248</v>
      </c>
      <c r="Z174" s="147"/>
      <c r="AA174" s="147"/>
      <c r="AB174" s="147"/>
      <c r="AC174" s="147"/>
      <c r="AD174" s="147"/>
      <c r="AE174" s="147"/>
      <c r="AF174" s="147"/>
      <c r="AG174" s="147" t="s">
        <v>265</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3">
        <v>156</v>
      </c>
      <c r="B175" s="174" t="s">
        <v>1034</v>
      </c>
      <c r="C175" s="182" t="s">
        <v>1035</v>
      </c>
      <c r="D175" s="175" t="s">
        <v>581</v>
      </c>
      <c r="E175" s="176">
        <v>0.5</v>
      </c>
      <c r="F175" s="177"/>
      <c r="G175" s="178">
        <f t="shared" si="63"/>
        <v>0</v>
      </c>
      <c r="H175" s="177">
        <v>3500</v>
      </c>
      <c r="I175" s="178">
        <f t="shared" si="64"/>
        <v>1750</v>
      </c>
      <c r="J175" s="177">
        <v>0</v>
      </c>
      <c r="K175" s="178">
        <f t="shared" si="65"/>
        <v>0</v>
      </c>
      <c r="L175" s="178">
        <v>21</v>
      </c>
      <c r="M175" s="178">
        <f t="shared" si="66"/>
        <v>0</v>
      </c>
      <c r="N175" s="176">
        <v>0</v>
      </c>
      <c r="O175" s="176">
        <f t="shared" si="67"/>
        <v>0</v>
      </c>
      <c r="P175" s="176">
        <v>0</v>
      </c>
      <c r="Q175" s="176">
        <f t="shared" si="68"/>
        <v>0</v>
      </c>
      <c r="R175" s="178"/>
      <c r="S175" s="178" t="s">
        <v>245</v>
      </c>
      <c r="T175" s="179" t="s">
        <v>246</v>
      </c>
      <c r="U175" s="157">
        <v>0</v>
      </c>
      <c r="V175" s="157">
        <f t="shared" si="69"/>
        <v>0</v>
      </c>
      <c r="W175" s="157"/>
      <c r="X175" s="157" t="s">
        <v>264</v>
      </c>
      <c r="Y175" s="157" t="s">
        <v>248</v>
      </c>
      <c r="Z175" s="147"/>
      <c r="AA175" s="147"/>
      <c r="AB175" s="147"/>
      <c r="AC175" s="147"/>
      <c r="AD175" s="147"/>
      <c r="AE175" s="147"/>
      <c r="AF175" s="147"/>
      <c r="AG175" s="147" t="s">
        <v>265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73">
        <v>157</v>
      </c>
      <c r="B176" s="174" t="s">
        <v>1036</v>
      </c>
      <c r="C176" s="182" t="s">
        <v>1037</v>
      </c>
      <c r="D176" s="175" t="s">
        <v>244</v>
      </c>
      <c r="E176" s="176">
        <v>100</v>
      </c>
      <c r="F176" s="177"/>
      <c r="G176" s="178">
        <f t="shared" si="63"/>
        <v>0</v>
      </c>
      <c r="H176" s="177">
        <v>66</v>
      </c>
      <c r="I176" s="178">
        <f t="shared" si="64"/>
        <v>6600</v>
      </c>
      <c r="J176" s="177">
        <v>0</v>
      </c>
      <c r="K176" s="178">
        <f t="shared" si="65"/>
        <v>0</v>
      </c>
      <c r="L176" s="178">
        <v>21</v>
      </c>
      <c r="M176" s="178">
        <f t="shared" si="66"/>
        <v>0</v>
      </c>
      <c r="N176" s="176">
        <v>0</v>
      </c>
      <c r="O176" s="176">
        <f t="shared" si="67"/>
        <v>0</v>
      </c>
      <c r="P176" s="176">
        <v>0</v>
      </c>
      <c r="Q176" s="176">
        <f t="shared" si="68"/>
        <v>0</v>
      </c>
      <c r="R176" s="178"/>
      <c r="S176" s="178" t="s">
        <v>245</v>
      </c>
      <c r="T176" s="179" t="s">
        <v>246</v>
      </c>
      <c r="U176" s="157">
        <v>0</v>
      </c>
      <c r="V176" s="157">
        <f t="shared" si="69"/>
        <v>0</v>
      </c>
      <c r="W176" s="157"/>
      <c r="X176" s="157" t="s">
        <v>264</v>
      </c>
      <c r="Y176" s="157" t="s">
        <v>248</v>
      </c>
      <c r="Z176" s="147"/>
      <c r="AA176" s="147"/>
      <c r="AB176" s="147"/>
      <c r="AC176" s="147"/>
      <c r="AD176" s="147"/>
      <c r="AE176" s="147"/>
      <c r="AF176" s="147"/>
      <c r="AG176" s="147" t="s">
        <v>265</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73">
        <v>158</v>
      </c>
      <c r="B177" s="174" t="s">
        <v>1038</v>
      </c>
      <c r="C177" s="182" t="s">
        <v>1039</v>
      </c>
      <c r="D177" s="175" t="s">
        <v>244</v>
      </c>
      <c r="E177" s="176">
        <v>60</v>
      </c>
      <c r="F177" s="177"/>
      <c r="G177" s="178">
        <f t="shared" si="63"/>
        <v>0</v>
      </c>
      <c r="H177" s="177">
        <v>82</v>
      </c>
      <c r="I177" s="178">
        <f t="shared" si="64"/>
        <v>4920</v>
      </c>
      <c r="J177" s="177">
        <v>0</v>
      </c>
      <c r="K177" s="178">
        <f t="shared" si="65"/>
        <v>0</v>
      </c>
      <c r="L177" s="178">
        <v>21</v>
      </c>
      <c r="M177" s="178">
        <f t="shared" si="66"/>
        <v>0</v>
      </c>
      <c r="N177" s="176">
        <v>0</v>
      </c>
      <c r="O177" s="176">
        <f t="shared" si="67"/>
        <v>0</v>
      </c>
      <c r="P177" s="176">
        <v>0</v>
      </c>
      <c r="Q177" s="176">
        <f t="shared" si="68"/>
        <v>0</v>
      </c>
      <c r="R177" s="178"/>
      <c r="S177" s="178" t="s">
        <v>245</v>
      </c>
      <c r="T177" s="179" t="s">
        <v>246</v>
      </c>
      <c r="U177" s="157">
        <v>0</v>
      </c>
      <c r="V177" s="157">
        <f t="shared" si="69"/>
        <v>0</v>
      </c>
      <c r="W177" s="157"/>
      <c r="X177" s="157" t="s">
        <v>264</v>
      </c>
      <c r="Y177" s="157" t="s">
        <v>248</v>
      </c>
      <c r="Z177" s="147"/>
      <c r="AA177" s="147"/>
      <c r="AB177" s="147"/>
      <c r="AC177" s="147"/>
      <c r="AD177" s="147"/>
      <c r="AE177" s="147"/>
      <c r="AF177" s="147"/>
      <c r="AG177" s="147" t="s">
        <v>265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73">
        <v>159</v>
      </c>
      <c r="B178" s="174" t="s">
        <v>1040</v>
      </c>
      <c r="C178" s="182" t="s">
        <v>1041</v>
      </c>
      <c r="D178" s="175" t="s">
        <v>244</v>
      </c>
      <c r="E178" s="176">
        <v>12</v>
      </c>
      <c r="F178" s="177"/>
      <c r="G178" s="178">
        <f t="shared" si="63"/>
        <v>0</v>
      </c>
      <c r="H178" s="177">
        <v>120</v>
      </c>
      <c r="I178" s="178">
        <f t="shared" si="64"/>
        <v>1440</v>
      </c>
      <c r="J178" s="177">
        <v>0</v>
      </c>
      <c r="K178" s="178">
        <f t="shared" si="65"/>
        <v>0</v>
      </c>
      <c r="L178" s="178">
        <v>21</v>
      </c>
      <c r="M178" s="178">
        <f t="shared" si="66"/>
        <v>0</v>
      </c>
      <c r="N178" s="176">
        <v>0</v>
      </c>
      <c r="O178" s="176">
        <f t="shared" si="67"/>
        <v>0</v>
      </c>
      <c r="P178" s="176">
        <v>0</v>
      </c>
      <c r="Q178" s="176">
        <f t="shared" si="68"/>
        <v>0</v>
      </c>
      <c r="R178" s="178"/>
      <c r="S178" s="178" t="s">
        <v>245</v>
      </c>
      <c r="T178" s="179" t="s">
        <v>246</v>
      </c>
      <c r="U178" s="157">
        <v>0</v>
      </c>
      <c r="V178" s="157">
        <f t="shared" si="69"/>
        <v>0</v>
      </c>
      <c r="W178" s="157"/>
      <c r="X178" s="157" t="s">
        <v>264</v>
      </c>
      <c r="Y178" s="157" t="s">
        <v>248</v>
      </c>
      <c r="Z178" s="147"/>
      <c r="AA178" s="147"/>
      <c r="AB178" s="147"/>
      <c r="AC178" s="147"/>
      <c r="AD178" s="147"/>
      <c r="AE178" s="147"/>
      <c r="AF178" s="147"/>
      <c r="AG178" s="147" t="s">
        <v>265</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73">
        <v>160</v>
      </c>
      <c r="B179" s="174" t="s">
        <v>1042</v>
      </c>
      <c r="C179" s="182" t="s">
        <v>1043</v>
      </c>
      <c r="D179" s="175" t="s">
        <v>244</v>
      </c>
      <c r="E179" s="176">
        <v>9</v>
      </c>
      <c r="F179" s="177"/>
      <c r="G179" s="178">
        <f t="shared" si="63"/>
        <v>0</v>
      </c>
      <c r="H179" s="177">
        <v>340</v>
      </c>
      <c r="I179" s="178">
        <f t="shared" si="64"/>
        <v>3060</v>
      </c>
      <c r="J179" s="177">
        <v>0</v>
      </c>
      <c r="K179" s="178">
        <f t="shared" si="65"/>
        <v>0</v>
      </c>
      <c r="L179" s="178">
        <v>21</v>
      </c>
      <c r="M179" s="178">
        <f t="shared" si="66"/>
        <v>0</v>
      </c>
      <c r="N179" s="176">
        <v>0</v>
      </c>
      <c r="O179" s="176">
        <f t="shared" si="67"/>
        <v>0</v>
      </c>
      <c r="P179" s="176">
        <v>0</v>
      </c>
      <c r="Q179" s="176">
        <f t="shared" si="68"/>
        <v>0</v>
      </c>
      <c r="R179" s="178"/>
      <c r="S179" s="178" t="s">
        <v>245</v>
      </c>
      <c r="T179" s="179" t="s">
        <v>246</v>
      </c>
      <c r="U179" s="157">
        <v>0</v>
      </c>
      <c r="V179" s="157">
        <f t="shared" si="69"/>
        <v>0</v>
      </c>
      <c r="W179" s="157"/>
      <c r="X179" s="157" t="s">
        <v>264</v>
      </c>
      <c r="Y179" s="157" t="s">
        <v>248</v>
      </c>
      <c r="Z179" s="147"/>
      <c r="AA179" s="147"/>
      <c r="AB179" s="147"/>
      <c r="AC179" s="147"/>
      <c r="AD179" s="147"/>
      <c r="AE179" s="147"/>
      <c r="AF179" s="147"/>
      <c r="AG179" s="147" t="s">
        <v>265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3">
        <v>161</v>
      </c>
      <c r="B180" s="174" t="s">
        <v>1044</v>
      </c>
      <c r="C180" s="182" t="s">
        <v>1045</v>
      </c>
      <c r="D180" s="175" t="s">
        <v>244</v>
      </c>
      <c r="E180" s="176">
        <v>99</v>
      </c>
      <c r="F180" s="177"/>
      <c r="G180" s="178">
        <f t="shared" si="63"/>
        <v>0</v>
      </c>
      <c r="H180" s="177">
        <v>9.9</v>
      </c>
      <c r="I180" s="178">
        <f t="shared" si="64"/>
        <v>980.1</v>
      </c>
      <c r="J180" s="177">
        <v>0</v>
      </c>
      <c r="K180" s="178">
        <f t="shared" si="65"/>
        <v>0</v>
      </c>
      <c r="L180" s="178">
        <v>21</v>
      </c>
      <c r="M180" s="178">
        <f t="shared" si="66"/>
        <v>0</v>
      </c>
      <c r="N180" s="176">
        <v>0</v>
      </c>
      <c r="O180" s="176">
        <f t="shared" si="67"/>
        <v>0</v>
      </c>
      <c r="P180" s="176">
        <v>0</v>
      </c>
      <c r="Q180" s="176">
        <f t="shared" si="68"/>
        <v>0</v>
      </c>
      <c r="R180" s="178"/>
      <c r="S180" s="178" t="s">
        <v>245</v>
      </c>
      <c r="T180" s="179" t="s">
        <v>246</v>
      </c>
      <c r="U180" s="157">
        <v>0</v>
      </c>
      <c r="V180" s="157">
        <f t="shared" si="69"/>
        <v>0</v>
      </c>
      <c r="W180" s="157"/>
      <c r="X180" s="157" t="s">
        <v>264</v>
      </c>
      <c r="Y180" s="157" t="s">
        <v>248</v>
      </c>
      <c r="Z180" s="147"/>
      <c r="AA180" s="147"/>
      <c r="AB180" s="147"/>
      <c r="AC180" s="147"/>
      <c r="AD180" s="147"/>
      <c r="AE180" s="147"/>
      <c r="AF180" s="147"/>
      <c r="AG180" s="147" t="s">
        <v>265</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73">
        <v>162</v>
      </c>
      <c r="B181" s="174" t="s">
        <v>1046</v>
      </c>
      <c r="C181" s="182" t="s">
        <v>1047</v>
      </c>
      <c r="D181" s="175" t="s">
        <v>244</v>
      </c>
      <c r="E181" s="176">
        <v>158</v>
      </c>
      <c r="F181" s="177"/>
      <c r="G181" s="178">
        <f t="shared" si="63"/>
        <v>0</v>
      </c>
      <c r="H181" s="177">
        <v>3.9</v>
      </c>
      <c r="I181" s="178">
        <f t="shared" si="64"/>
        <v>616.20000000000005</v>
      </c>
      <c r="J181" s="177">
        <v>0</v>
      </c>
      <c r="K181" s="178">
        <f t="shared" si="65"/>
        <v>0</v>
      </c>
      <c r="L181" s="178">
        <v>21</v>
      </c>
      <c r="M181" s="178">
        <f t="shared" si="66"/>
        <v>0</v>
      </c>
      <c r="N181" s="176">
        <v>0</v>
      </c>
      <c r="O181" s="176">
        <f t="shared" si="67"/>
        <v>0</v>
      </c>
      <c r="P181" s="176">
        <v>0</v>
      </c>
      <c r="Q181" s="176">
        <f t="shared" si="68"/>
        <v>0</v>
      </c>
      <c r="R181" s="178"/>
      <c r="S181" s="178" t="s">
        <v>245</v>
      </c>
      <c r="T181" s="179" t="s">
        <v>246</v>
      </c>
      <c r="U181" s="157">
        <v>0</v>
      </c>
      <c r="V181" s="157">
        <f t="shared" si="69"/>
        <v>0</v>
      </c>
      <c r="W181" s="157"/>
      <c r="X181" s="157" t="s">
        <v>264</v>
      </c>
      <c r="Y181" s="157" t="s">
        <v>248</v>
      </c>
      <c r="Z181" s="147"/>
      <c r="AA181" s="147"/>
      <c r="AB181" s="147"/>
      <c r="AC181" s="147"/>
      <c r="AD181" s="147"/>
      <c r="AE181" s="147"/>
      <c r="AF181" s="147"/>
      <c r="AG181" s="147" t="s">
        <v>265</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73">
        <v>163</v>
      </c>
      <c r="B182" s="174" t="s">
        <v>1048</v>
      </c>
      <c r="C182" s="182" t="s">
        <v>1049</v>
      </c>
      <c r="D182" s="175" t="s">
        <v>244</v>
      </c>
      <c r="E182" s="176">
        <v>21</v>
      </c>
      <c r="F182" s="177"/>
      <c r="G182" s="178">
        <f t="shared" si="63"/>
        <v>0</v>
      </c>
      <c r="H182" s="177">
        <v>13</v>
      </c>
      <c r="I182" s="178">
        <f t="shared" si="64"/>
        <v>273</v>
      </c>
      <c r="J182" s="177">
        <v>0</v>
      </c>
      <c r="K182" s="178">
        <f t="shared" si="65"/>
        <v>0</v>
      </c>
      <c r="L182" s="178">
        <v>21</v>
      </c>
      <c r="M182" s="178">
        <f t="shared" si="66"/>
        <v>0</v>
      </c>
      <c r="N182" s="176">
        <v>0</v>
      </c>
      <c r="O182" s="176">
        <f t="shared" si="67"/>
        <v>0</v>
      </c>
      <c r="P182" s="176">
        <v>0</v>
      </c>
      <c r="Q182" s="176">
        <f t="shared" si="68"/>
        <v>0</v>
      </c>
      <c r="R182" s="178"/>
      <c r="S182" s="178" t="s">
        <v>245</v>
      </c>
      <c r="T182" s="179" t="s">
        <v>246</v>
      </c>
      <c r="U182" s="157">
        <v>0</v>
      </c>
      <c r="V182" s="157">
        <f t="shared" si="69"/>
        <v>0</v>
      </c>
      <c r="W182" s="157"/>
      <c r="X182" s="157" t="s">
        <v>264</v>
      </c>
      <c r="Y182" s="157" t="s">
        <v>248</v>
      </c>
      <c r="Z182" s="147"/>
      <c r="AA182" s="147"/>
      <c r="AB182" s="147"/>
      <c r="AC182" s="147"/>
      <c r="AD182" s="147"/>
      <c r="AE182" s="147"/>
      <c r="AF182" s="147"/>
      <c r="AG182" s="147" t="s">
        <v>265</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73">
        <v>164</v>
      </c>
      <c r="B183" s="174" t="s">
        <v>1050</v>
      </c>
      <c r="C183" s="182" t="s">
        <v>1051</v>
      </c>
      <c r="D183" s="175" t="s">
        <v>337</v>
      </c>
      <c r="E183" s="176">
        <v>958</v>
      </c>
      <c r="F183" s="177"/>
      <c r="G183" s="178">
        <f t="shared" si="63"/>
        <v>0</v>
      </c>
      <c r="H183" s="177">
        <v>55</v>
      </c>
      <c r="I183" s="178">
        <f t="shared" si="64"/>
        <v>52690</v>
      </c>
      <c r="J183" s="177">
        <v>0</v>
      </c>
      <c r="K183" s="178">
        <f t="shared" si="65"/>
        <v>0</v>
      </c>
      <c r="L183" s="178">
        <v>21</v>
      </c>
      <c r="M183" s="178">
        <f t="shared" si="66"/>
        <v>0</v>
      </c>
      <c r="N183" s="176">
        <v>0</v>
      </c>
      <c r="O183" s="176">
        <f t="shared" si="67"/>
        <v>0</v>
      </c>
      <c r="P183" s="176">
        <v>0</v>
      </c>
      <c r="Q183" s="176">
        <f t="shared" si="68"/>
        <v>0</v>
      </c>
      <c r="R183" s="178"/>
      <c r="S183" s="178" t="s">
        <v>245</v>
      </c>
      <c r="T183" s="179" t="s">
        <v>246</v>
      </c>
      <c r="U183" s="157">
        <v>0</v>
      </c>
      <c r="V183" s="157">
        <f t="shared" si="69"/>
        <v>0</v>
      </c>
      <c r="W183" s="157"/>
      <c r="X183" s="157" t="s">
        <v>264</v>
      </c>
      <c r="Y183" s="157" t="s">
        <v>248</v>
      </c>
      <c r="Z183" s="147"/>
      <c r="AA183" s="147"/>
      <c r="AB183" s="147"/>
      <c r="AC183" s="147"/>
      <c r="AD183" s="147"/>
      <c r="AE183" s="147"/>
      <c r="AF183" s="147"/>
      <c r="AG183" s="147" t="s">
        <v>265</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3">
        <v>165</v>
      </c>
      <c r="B184" s="174" t="s">
        <v>1052</v>
      </c>
      <c r="C184" s="182" t="s">
        <v>1053</v>
      </c>
      <c r="D184" s="175" t="s">
        <v>337</v>
      </c>
      <c r="E184" s="176">
        <v>168</v>
      </c>
      <c r="F184" s="177"/>
      <c r="G184" s="178">
        <f t="shared" si="63"/>
        <v>0</v>
      </c>
      <c r="H184" s="177">
        <v>66</v>
      </c>
      <c r="I184" s="178">
        <f t="shared" si="64"/>
        <v>11088</v>
      </c>
      <c r="J184" s="177">
        <v>0</v>
      </c>
      <c r="K184" s="178">
        <f t="shared" si="65"/>
        <v>0</v>
      </c>
      <c r="L184" s="178">
        <v>21</v>
      </c>
      <c r="M184" s="178">
        <f t="shared" si="66"/>
        <v>0</v>
      </c>
      <c r="N184" s="176">
        <v>0</v>
      </c>
      <c r="O184" s="176">
        <f t="shared" si="67"/>
        <v>0</v>
      </c>
      <c r="P184" s="176">
        <v>0</v>
      </c>
      <c r="Q184" s="176">
        <f t="shared" si="68"/>
        <v>0</v>
      </c>
      <c r="R184" s="178"/>
      <c r="S184" s="178" t="s">
        <v>245</v>
      </c>
      <c r="T184" s="179" t="s">
        <v>246</v>
      </c>
      <c r="U184" s="157">
        <v>0</v>
      </c>
      <c r="V184" s="157">
        <f t="shared" si="69"/>
        <v>0</v>
      </c>
      <c r="W184" s="157"/>
      <c r="X184" s="157" t="s">
        <v>264</v>
      </c>
      <c r="Y184" s="157" t="s">
        <v>248</v>
      </c>
      <c r="Z184" s="147"/>
      <c r="AA184" s="147"/>
      <c r="AB184" s="147"/>
      <c r="AC184" s="147"/>
      <c r="AD184" s="147"/>
      <c r="AE184" s="147"/>
      <c r="AF184" s="147"/>
      <c r="AG184" s="147" t="s">
        <v>265</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73">
        <v>166</v>
      </c>
      <c r="B185" s="174" t="s">
        <v>1054</v>
      </c>
      <c r="C185" s="182" t="s">
        <v>1055</v>
      </c>
      <c r="D185" s="175" t="s">
        <v>337</v>
      </c>
      <c r="E185" s="176">
        <v>12</v>
      </c>
      <c r="F185" s="177"/>
      <c r="G185" s="178">
        <f t="shared" si="63"/>
        <v>0</v>
      </c>
      <c r="H185" s="177">
        <v>130</v>
      </c>
      <c r="I185" s="178">
        <f t="shared" si="64"/>
        <v>1560</v>
      </c>
      <c r="J185" s="177">
        <v>0</v>
      </c>
      <c r="K185" s="178">
        <f t="shared" si="65"/>
        <v>0</v>
      </c>
      <c r="L185" s="178">
        <v>21</v>
      </c>
      <c r="M185" s="178">
        <f t="shared" si="66"/>
        <v>0</v>
      </c>
      <c r="N185" s="176">
        <v>0</v>
      </c>
      <c r="O185" s="176">
        <f t="shared" si="67"/>
        <v>0</v>
      </c>
      <c r="P185" s="176">
        <v>0</v>
      </c>
      <c r="Q185" s="176">
        <f t="shared" si="68"/>
        <v>0</v>
      </c>
      <c r="R185" s="178"/>
      <c r="S185" s="178" t="s">
        <v>245</v>
      </c>
      <c r="T185" s="179" t="s">
        <v>246</v>
      </c>
      <c r="U185" s="157">
        <v>0</v>
      </c>
      <c r="V185" s="157">
        <f t="shared" si="69"/>
        <v>0</v>
      </c>
      <c r="W185" s="157"/>
      <c r="X185" s="157" t="s">
        <v>264</v>
      </c>
      <c r="Y185" s="157" t="s">
        <v>248</v>
      </c>
      <c r="Z185" s="147"/>
      <c r="AA185" s="147"/>
      <c r="AB185" s="147"/>
      <c r="AC185" s="147"/>
      <c r="AD185" s="147"/>
      <c r="AE185" s="147"/>
      <c r="AF185" s="147"/>
      <c r="AG185" s="147" t="s">
        <v>265</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73">
        <v>167</v>
      </c>
      <c r="B186" s="174" t="s">
        <v>1056</v>
      </c>
      <c r="C186" s="182" t="s">
        <v>1057</v>
      </c>
      <c r="D186" s="175" t="s">
        <v>337</v>
      </c>
      <c r="E186" s="176">
        <v>14</v>
      </c>
      <c r="F186" s="177"/>
      <c r="G186" s="178">
        <f t="shared" si="63"/>
        <v>0</v>
      </c>
      <c r="H186" s="177">
        <v>260</v>
      </c>
      <c r="I186" s="178">
        <f t="shared" si="64"/>
        <v>3640</v>
      </c>
      <c r="J186" s="177">
        <v>0</v>
      </c>
      <c r="K186" s="178">
        <f t="shared" si="65"/>
        <v>0</v>
      </c>
      <c r="L186" s="178">
        <v>21</v>
      </c>
      <c r="M186" s="178">
        <f t="shared" si="66"/>
        <v>0</v>
      </c>
      <c r="N186" s="176">
        <v>0</v>
      </c>
      <c r="O186" s="176">
        <f t="shared" si="67"/>
        <v>0</v>
      </c>
      <c r="P186" s="176">
        <v>0</v>
      </c>
      <c r="Q186" s="176">
        <f t="shared" si="68"/>
        <v>0</v>
      </c>
      <c r="R186" s="178"/>
      <c r="S186" s="178" t="s">
        <v>245</v>
      </c>
      <c r="T186" s="179" t="s">
        <v>246</v>
      </c>
      <c r="U186" s="157">
        <v>0</v>
      </c>
      <c r="V186" s="157">
        <f t="shared" si="69"/>
        <v>0</v>
      </c>
      <c r="W186" s="157"/>
      <c r="X186" s="157" t="s">
        <v>264</v>
      </c>
      <c r="Y186" s="157" t="s">
        <v>248</v>
      </c>
      <c r="Z186" s="147"/>
      <c r="AA186" s="147"/>
      <c r="AB186" s="147"/>
      <c r="AC186" s="147"/>
      <c r="AD186" s="147"/>
      <c r="AE186" s="147"/>
      <c r="AF186" s="147"/>
      <c r="AG186" s="147" t="s">
        <v>265</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73">
        <v>168</v>
      </c>
      <c r="B187" s="174" t="s">
        <v>1058</v>
      </c>
      <c r="C187" s="182" t="s">
        <v>1059</v>
      </c>
      <c r="D187" s="175" t="s">
        <v>337</v>
      </c>
      <c r="E187" s="176">
        <v>958</v>
      </c>
      <c r="F187" s="177"/>
      <c r="G187" s="178">
        <f t="shared" si="63"/>
        <v>0</v>
      </c>
      <c r="H187" s="177">
        <v>4.8</v>
      </c>
      <c r="I187" s="178">
        <f t="shared" si="64"/>
        <v>4598.3999999999996</v>
      </c>
      <c r="J187" s="177">
        <v>0</v>
      </c>
      <c r="K187" s="178">
        <f t="shared" si="65"/>
        <v>0</v>
      </c>
      <c r="L187" s="178">
        <v>21</v>
      </c>
      <c r="M187" s="178">
        <f t="shared" si="66"/>
        <v>0</v>
      </c>
      <c r="N187" s="176">
        <v>0</v>
      </c>
      <c r="O187" s="176">
        <f t="shared" si="67"/>
        <v>0</v>
      </c>
      <c r="P187" s="176">
        <v>0</v>
      </c>
      <c r="Q187" s="176">
        <f t="shared" si="68"/>
        <v>0</v>
      </c>
      <c r="R187" s="178"/>
      <c r="S187" s="178" t="s">
        <v>245</v>
      </c>
      <c r="T187" s="179" t="s">
        <v>246</v>
      </c>
      <c r="U187" s="157">
        <v>0</v>
      </c>
      <c r="V187" s="157">
        <f t="shared" si="69"/>
        <v>0</v>
      </c>
      <c r="W187" s="157"/>
      <c r="X187" s="157" t="s">
        <v>264</v>
      </c>
      <c r="Y187" s="157" t="s">
        <v>248</v>
      </c>
      <c r="Z187" s="147"/>
      <c r="AA187" s="147"/>
      <c r="AB187" s="147"/>
      <c r="AC187" s="147"/>
      <c r="AD187" s="147"/>
      <c r="AE187" s="147"/>
      <c r="AF187" s="147"/>
      <c r="AG187" s="147" t="s">
        <v>265</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3">
        <v>169</v>
      </c>
      <c r="B188" s="174" t="s">
        <v>1026</v>
      </c>
      <c r="C188" s="182" t="s">
        <v>1060</v>
      </c>
      <c r="D188" s="175" t="s">
        <v>337</v>
      </c>
      <c r="E188" s="176">
        <v>122</v>
      </c>
      <c r="F188" s="177"/>
      <c r="G188" s="178">
        <f t="shared" si="63"/>
        <v>0</v>
      </c>
      <c r="H188" s="177">
        <v>78</v>
      </c>
      <c r="I188" s="178">
        <f t="shared" si="64"/>
        <v>9516</v>
      </c>
      <c r="J188" s="177">
        <v>0</v>
      </c>
      <c r="K188" s="178">
        <f t="shared" si="65"/>
        <v>0</v>
      </c>
      <c r="L188" s="178">
        <v>21</v>
      </c>
      <c r="M188" s="178">
        <f t="shared" si="66"/>
        <v>0</v>
      </c>
      <c r="N188" s="176">
        <v>0</v>
      </c>
      <c r="O188" s="176">
        <f t="shared" si="67"/>
        <v>0</v>
      </c>
      <c r="P188" s="176">
        <v>0</v>
      </c>
      <c r="Q188" s="176">
        <f t="shared" si="68"/>
        <v>0</v>
      </c>
      <c r="R188" s="178"/>
      <c r="S188" s="178" t="s">
        <v>245</v>
      </c>
      <c r="T188" s="179" t="s">
        <v>246</v>
      </c>
      <c r="U188" s="157">
        <v>0</v>
      </c>
      <c r="V188" s="157">
        <f t="shared" si="69"/>
        <v>0</v>
      </c>
      <c r="W188" s="157"/>
      <c r="X188" s="157" t="s">
        <v>264</v>
      </c>
      <c r="Y188" s="157" t="s">
        <v>248</v>
      </c>
      <c r="Z188" s="147"/>
      <c r="AA188" s="147"/>
      <c r="AB188" s="147"/>
      <c r="AC188" s="147"/>
      <c r="AD188" s="147"/>
      <c r="AE188" s="147"/>
      <c r="AF188" s="147"/>
      <c r="AG188" s="147" t="s">
        <v>265</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73">
        <v>170</v>
      </c>
      <c r="B189" s="174" t="s">
        <v>1030</v>
      </c>
      <c r="C189" s="182" t="s">
        <v>1061</v>
      </c>
      <c r="D189" s="175" t="s">
        <v>337</v>
      </c>
      <c r="E189" s="176">
        <v>148</v>
      </c>
      <c r="F189" s="177"/>
      <c r="G189" s="178">
        <f t="shared" si="63"/>
        <v>0</v>
      </c>
      <c r="H189" s="177">
        <v>132</v>
      </c>
      <c r="I189" s="178">
        <f t="shared" si="64"/>
        <v>19536</v>
      </c>
      <c r="J189" s="177">
        <v>0</v>
      </c>
      <c r="K189" s="178">
        <f t="shared" si="65"/>
        <v>0</v>
      </c>
      <c r="L189" s="178">
        <v>21</v>
      </c>
      <c r="M189" s="178">
        <f t="shared" si="66"/>
        <v>0</v>
      </c>
      <c r="N189" s="176">
        <v>0</v>
      </c>
      <c r="O189" s="176">
        <f t="shared" si="67"/>
        <v>0</v>
      </c>
      <c r="P189" s="176">
        <v>0</v>
      </c>
      <c r="Q189" s="176">
        <f t="shared" si="68"/>
        <v>0</v>
      </c>
      <c r="R189" s="178"/>
      <c r="S189" s="178" t="s">
        <v>245</v>
      </c>
      <c r="T189" s="179" t="s">
        <v>246</v>
      </c>
      <c r="U189" s="157">
        <v>0</v>
      </c>
      <c r="V189" s="157">
        <f t="shared" si="69"/>
        <v>0</v>
      </c>
      <c r="W189" s="157"/>
      <c r="X189" s="157" t="s">
        <v>264</v>
      </c>
      <c r="Y189" s="157" t="s">
        <v>248</v>
      </c>
      <c r="Z189" s="147"/>
      <c r="AA189" s="147"/>
      <c r="AB189" s="147"/>
      <c r="AC189" s="147"/>
      <c r="AD189" s="147"/>
      <c r="AE189" s="147"/>
      <c r="AF189" s="147"/>
      <c r="AG189" s="147" t="s">
        <v>265</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66">
        <v>171</v>
      </c>
      <c r="B190" s="167" t="s">
        <v>1062</v>
      </c>
      <c r="C190" s="183" t="s">
        <v>1063</v>
      </c>
      <c r="D190" s="168" t="s">
        <v>337</v>
      </c>
      <c r="E190" s="169">
        <v>958</v>
      </c>
      <c r="F190" s="170"/>
      <c r="G190" s="171">
        <f t="shared" si="63"/>
        <v>0</v>
      </c>
      <c r="H190" s="170">
        <v>1.7</v>
      </c>
      <c r="I190" s="171">
        <f t="shared" si="64"/>
        <v>1628.6</v>
      </c>
      <c r="J190" s="170">
        <v>0</v>
      </c>
      <c r="K190" s="171">
        <f t="shared" si="65"/>
        <v>0</v>
      </c>
      <c r="L190" s="171">
        <v>21</v>
      </c>
      <c r="M190" s="171">
        <f t="shared" si="66"/>
        <v>0</v>
      </c>
      <c r="N190" s="169">
        <v>0</v>
      </c>
      <c r="O190" s="169">
        <f t="shared" si="67"/>
        <v>0</v>
      </c>
      <c r="P190" s="169">
        <v>0</v>
      </c>
      <c r="Q190" s="169">
        <f t="shared" si="68"/>
        <v>0</v>
      </c>
      <c r="R190" s="171"/>
      <c r="S190" s="171" t="s">
        <v>245</v>
      </c>
      <c r="T190" s="172" t="s">
        <v>246</v>
      </c>
      <c r="U190" s="157">
        <v>0</v>
      </c>
      <c r="V190" s="157">
        <f t="shared" si="69"/>
        <v>0</v>
      </c>
      <c r="W190" s="157"/>
      <c r="X190" s="157" t="s">
        <v>264</v>
      </c>
      <c r="Y190" s="157" t="s">
        <v>248</v>
      </c>
      <c r="Z190" s="147"/>
      <c r="AA190" s="147"/>
      <c r="AB190" s="147"/>
      <c r="AC190" s="147"/>
      <c r="AD190" s="147"/>
      <c r="AE190" s="147"/>
      <c r="AF190" s="147"/>
      <c r="AG190" s="147" t="s">
        <v>265</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x14ac:dyDescent="0.25">
      <c r="A191" s="3"/>
      <c r="B191" s="4"/>
      <c r="C191" s="184"/>
      <c r="D191" s="6"/>
      <c r="E191" s="3"/>
      <c r="F191" s="3"/>
      <c r="G191" s="3"/>
      <c r="H191" s="3"/>
      <c r="I191" s="3"/>
      <c r="J191" s="3"/>
      <c r="K191" s="3"/>
      <c r="L191" s="3"/>
      <c r="M191" s="3"/>
      <c r="N191" s="3"/>
      <c r="O191" s="3"/>
      <c r="P191" s="3"/>
      <c r="Q191" s="3"/>
      <c r="R191" s="3"/>
      <c r="S191" s="3"/>
      <c r="T191" s="3"/>
      <c r="U191" s="3"/>
      <c r="V191" s="3"/>
      <c r="W191" s="3"/>
      <c r="X191" s="3"/>
      <c r="Y191" s="3"/>
      <c r="AE191">
        <v>15</v>
      </c>
      <c r="AF191">
        <v>21</v>
      </c>
      <c r="AG191" t="s">
        <v>226</v>
      </c>
    </row>
    <row r="192" spans="1:60" x14ac:dyDescent="0.25">
      <c r="A192" s="150"/>
      <c r="B192" s="151" t="s">
        <v>27</v>
      </c>
      <c r="C192" s="185"/>
      <c r="D192" s="152"/>
      <c r="E192" s="153"/>
      <c r="F192" s="153"/>
      <c r="G192" s="165">
        <f>G8+G38+G49+G60+G92+G110+G118+G127+G138+G141+G153+G156</f>
        <v>0</v>
      </c>
      <c r="H192" s="3"/>
      <c r="I192" s="3"/>
      <c r="J192" s="3"/>
      <c r="K192" s="3"/>
      <c r="L192" s="3"/>
      <c r="M192" s="3"/>
      <c r="N192" s="3"/>
      <c r="O192" s="3"/>
      <c r="P192" s="3"/>
      <c r="Q192" s="3"/>
      <c r="R192" s="3"/>
      <c r="S192" s="3"/>
      <c r="T192" s="3"/>
      <c r="U192" s="3"/>
      <c r="V192" s="3"/>
      <c r="W192" s="3"/>
      <c r="X192" s="3"/>
      <c r="Y192" s="3"/>
      <c r="AE192">
        <f>SUMIF(L7:L190,AE191,G7:G190)</f>
        <v>0</v>
      </c>
      <c r="AF192">
        <f>SUMIF(L7:L190,AF191,G7:G190)</f>
        <v>0</v>
      </c>
      <c r="AG192" t="s">
        <v>475</v>
      </c>
    </row>
    <row r="193" spans="3:33" x14ac:dyDescent="0.25">
      <c r="C193" s="186"/>
      <c r="D193" s="10"/>
      <c r="AG193" t="s">
        <v>476</v>
      </c>
    </row>
    <row r="194" spans="3:33" x14ac:dyDescent="0.25">
      <c r="D194" s="10"/>
    </row>
    <row r="195" spans="3:33" x14ac:dyDescent="0.25">
      <c r="D195" s="10"/>
    </row>
    <row r="196" spans="3:33" x14ac:dyDescent="0.25">
      <c r="D196" s="10"/>
    </row>
    <row r="197" spans="3:33" x14ac:dyDescent="0.25">
      <c r="D197" s="10"/>
    </row>
    <row r="198" spans="3:33" x14ac:dyDescent="0.25">
      <c r="D198" s="10"/>
    </row>
    <row r="199" spans="3:33" x14ac:dyDescent="0.25">
      <c r="D199" s="10"/>
    </row>
    <row r="200" spans="3:33" x14ac:dyDescent="0.25">
      <c r="D200" s="10"/>
    </row>
    <row r="201" spans="3:33" x14ac:dyDescent="0.25">
      <c r="D201" s="10"/>
    </row>
    <row r="202" spans="3:33" x14ac:dyDescent="0.25">
      <c r="D202" s="10"/>
    </row>
    <row r="203" spans="3:33" x14ac:dyDescent="0.25">
      <c r="D203" s="10"/>
    </row>
    <row r="204" spans="3:33" x14ac:dyDescent="0.25">
      <c r="D204" s="10"/>
    </row>
    <row r="205" spans="3:33" x14ac:dyDescent="0.25">
      <c r="D205" s="10"/>
    </row>
    <row r="206" spans="3:33" x14ac:dyDescent="0.25">
      <c r="D206" s="10"/>
    </row>
    <row r="207" spans="3:33" x14ac:dyDescent="0.25">
      <c r="D207" s="10"/>
    </row>
    <row r="208" spans="3:33"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OsqJrgCpxsPlkBfINNAcHg1LCwKtsfseKMFKrrGSMLMMsTRlCrXQvCt4i3GgAPZjAY23QP5+5Ygxc91ToeWg==" saltValue="DDyT880/kwvP3hmqOpWss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0A45-6B20-4ACE-BF7B-0516AA00F190}">
  <sheetPr>
    <outlinePr summaryBelow="0"/>
  </sheetPr>
  <dimension ref="A1:BH4998"/>
  <sheetViews>
    <sheetView workbookViewId="0">
      <pane ySplit="7" topLeftCell="A62" activePane="bottomLeft" state="frozen"/>
      <selection activeCell="G25" sqref="G25:I25"/>
      <selection pane="bottomLeft" activeCell="F77" sqref="F77:F83"/>
    </sheetView>
  </sheetViews>
  <sheetFormatPr defaultRowHeight="12.7"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 customHeight="1" x14ac:dyDescent="0.3">
      <c r="A1" s="326" t="s">
        <v>213</v>
      </c>
      <c r="B1" s="326"/>
      <c r="C1" s="326"/>
      <c r="D1" s="326"/>
      <c r="E1" s="326"/>
      <c r="F1" s="326"/>
      <c r="G1" s="326"/>
      <c r="AG1" t="s">
        <v>214</v>
      </c>
    </row>
    <row r="2" spans="1:60" ht="24.95" customHeight="1" x14ac:dyDescent="0.25">
      <c r="A2" s="50" t="s">
        <v>6</v>
      </c>
      <c r="B2" s="49" t="s">
        <v>41</v>
      </c>
      <c r="C2" s="344" t="s">
        <v>42</v>
      </c>
      <c r="D2" s="345"/>
      <c r="E2" s="345"/>
      <c r="F2" s="345"/>
      <c r="G2" s="329"/>
      <c r="AG2" t="s">
        <v>215</v>
      </c>
    </row>
    <row r="3" spans="1:60" ht="24.95" customHeight="1" x14ac:dyDescent="0.25">
      <c r="A3" s="50" t="s">
        <v>7</v>
      </c>
      <c r="B3" s="49" t="s">
        <v>60</v>
      </c>
      <c r="C3" s="344" t="s">
        <v>61</v>
      </c>
      <c r="D3" s="345"/>
      <c r="E3" s="345"/>
      <c r="F3" s="345"/>
      <c r="G3" s="329"/>
      <c r="AC3" s="121" t="s">
        <v>215</v>
      </c>
      <c r="AG3" t="s">
        <v>216</v>
      </c>
    </row>
    <row r="4" spans="1:60" ht="24.95" customHeight="1" x14ac:dyDescent="0.25">
      <c r="A4" s="140" t="s">
        <v>8</v>
      </c>
      <c r="B4" s="141" t="s">
        <v>62</v>
      </c>
      <c r="C4" s="346" t="s">
        <v>63</v>
      </c>
      <c r="D4" s="347"/>
      <c r="E4" s="347"/>
      <c r="F4" s="347"/>
      <c r="G4" s="332"/>
      <c r="AG4" t="s">
        <v>217</v>
      </c>
    </row>
    <row r="5" spans="1:60" x14ac:dyDescent="0.25">
      <c r="D5" s="10"/>
    </row>
    <row r="6" spans="1:60" ht="38.049999999999997"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119</v>
      </c>
      <c r="C8" s="181" t="s">
        <v>1963</v>
      </c>
      <c r="D8" s="161"/>
      <c r="E8" s="162"/>
      <c r="F8" s="163"/>
      <c r="G8" s="163">
        <f>SUMIF(AG9:AG29,"&lt;&gt;NOR",G9:G29)</f>
        <v>0</v>
      </c>
      <c r="H8" s="163"/>
      <c r="I8" s="163">
        <f>SUM(I9:I29)</f>
        <v>859400</v>
      </c>
      <c r="J8" s="163"/>
      <c r="K8" s="163">
        <f>SUM(K9:K29)</f>
        <v>872136</v>
      </c>
      <c r="L8" s="163"/>
      <c r="M8" s="163">
        <f>SUM(M9:M29)</f>
        <v>0</v>
      </c>
      <c r="N8" s="162"/>
      <c r="O8" s="162">
        <f>SUM(O9:O29)</f>
        <v>0</v>
      </c>
      <c r="P8" s="162"/>
      <c r="Q8" s="162">
        <f>SUM(Q9:Q29)</f>
        <v>0</v>
      </c>
      <c r="R8" s="163"/>
      <c r="S8" s="163"/>
      <c r="T8" s="164"/>
      <c r="U8" s="158"/>
      <c r="V8" s="158">
        <f>SUM(V9:V29)</f>
        <v>0</v>
      </c>
      <c r="W8" s="158"/>
      <c r="X8" s="158"/>
      <c r="Y8" s="158"/>
      <c r="AG8" t="s">
        <v>241</v>
      </c>
    </row>
    <row r="9" spans="1:60" outlineLevel="1" x14ac:dyDescent="0.25">
      <c r="A9" s="166">
        <v>1</v>
      </c>
      <c r="B9" s="167" t="s">
        <v>1064</v>
      </c>
      <c r="C9" s="183" t="s">
        <v>1065</v>
      </c>
      <c r="D9" s="168" t="s">
        <v>244</v>
      </c>
      <c r="E9" s="169">
        <v>5</v>
      </c>
      <c r="F9" s="170"/>
      <c r="G9" s="171">
        <f>ROUND(E9*F9,2)</f>
        <v>0</v>
      </c>
      <c r="H9" s="170">
        <v>82100</v>
      </c>
      <c r="I9" s="171">
        <f>ROUND(E9*H9,2)</f>
        <v>410500</v>
      </c>
      <c r="J9" s="170">
        <v>0</v>
      </c>
      <c r="K9" s="171">
        <f>ROUND(E9*J9,2)</f>
        <v>0</v>
      </c>
      <c r="L9" s="171">
        <v>21</v>
      </c>
      <c r="M9" s="171">
        <f>G9*(1+L9/100)</f>
        <v>0</v>
      </c>
      <c r="N9" s="169">
        <v>0</v>
      </c>
      <c r="O9" s="169">
        <f>ROUND(E9*N9,2)</f>
        <v>0</v>
      </c>
      <c r="P9" s="169">
        <v>0</v>
      </c>
      <c r="Q9" s="169">
        <f>ROUND(E9*P9,2)</f>
        <v>0</v>
      </c>
      <c r="R9" s="171"/>
      <c r="S9" s="171" t="s">
        <v>245</v>
      </c>
      <c r="T9" s="172" t="s">
        <v>246</v>
      </c>
      <c r="U9" s="157">
        <v>0</v>
      </c>
      <c r="V9" s="157">
        <f>ROUND(E9*U9,2)</f>
        <v>0</v>
      </c>
      <c r="W9" s="157"/>
      <c r="X9" s="157" t="s">
        <v>264</v>
      </c>
      <c r="Y9" s="157" t="s">
        <v>248</v>
      </c>
      <c r="Z9" s="147"/>
      <c r="AA9" s="147"/>
      <c r="AB9" s="147"/>
      <c r="AC9" s="147"/>
      <c r="AD9" s="147"/>
      <c r="AE9" s="147"/>
      <c r="AF9" s="147"/>
      <c r="AG9" s="147" t="s">
        <v>265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5">
      <c r="A10" s="154"/>
      <c r="B10" s="155"/>
      <c r="C10" s="342" t="s">
        <v>1066</v>
      </c>
      <c r="D10" s="343"/>
      <c r="E10" s="343"/>
      <c r="F10" s="343"/>
      <c r="G10" s="343"/>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309</v>
      </c>
      <c r="AH10" s="147"/>
      <c r="AI10" s="147"/>
      <c r="AJ10" s="147"/>
      <c r="AK10" s="147"/>
      <c r="AL10" s="147"/>
      <c r="AM10" s="147"/>
      <c r="AN10" s="147"/>
      <c r="AO10" s="147"/>
      <c r="AP10" s="147"/>
      <c r="AQ10" s="147"/>
      <c r="AR10" s="147"/>
      <c r="AS10" s="147"/>
      <c r="AT10" s="147"/>
      <c r="AU10" s="147"/>
      <c r="AV10" s="147"/>
      <c r="AW10" s="147"/>
      <c r="AX10" s="147"/>
      <c r="AY10" s="147"/>
      <c r="AZ10" s="147"/>
      <c r="BA10" s="180" t="str">
        <f>C10</f>
        <v>- chladicí výkon Qch = 8,0 kW, topný výkon Qt = 9,6 kW, ostatní parametry viz TZ a její příloha číslo 1</v>
      </c>
      <c r="BB10" s="147"/>
      <c r="BC10" s="147"/>
      <c r="BD10" s="147"/>
      <c r="BE10" s="147"/>
      <c r="BF10" s="147"/>
      <c r="BG10" s="147"/>
      <c r="BH10" s="147"/>
    </row>
    <row r="11" spans="1:60" outlineLevel="1" x14ac:dyDescent="0.25">
      <c r="A11" s="166">
        <v>2</v>
      </c>
      <c r="B11" s="167" t="s">
        <v>1067</v>
      </c>
      <c r="C11" s="183" t="s">
        <v>1068</v>
      </c>
      <c r="D11" s="168" t="s">
        <v>244</v>
      </c>
      <c r="E11" s="169">
        <v>5</v>
      </c>
      <c r="F11" s="170"/>
      <c r="G11" s="171">
        <f>ROUND(E11*F11,2)</f>
        <v>0</v>
      </c>
      <c r="H11" s="170">
        <v>0</v>
      </c>
      <c r="I11" s="171">
        <f>ROUND(E11*H11,2)</f>
        <v>0</v>
      </c>
      <c r="J11" s="170">
        <v>30300</v>
      </c>
      <c r="K11" s="171">
        <f>ROUND(E11*J11,2)</f>
        <v>151500</v>
      </c>
      <c r="L11" s="171">
        <v>21</v>
      </c>
      <c r="M11" s="171">
        <f>G11*(1+L11/100)</f>
        <v>0</v>
      </c>
      <c r="N11" s="169">
        <v>0</v>
      </c>
      <c r="O11" s="169">
        <f>ROUND(E11*N11,2)</f>
        <v>0</v>
      </c>
      <c r="P11" s="169">
        <v>0</v>
      </c>
      <c r="Q11" s="169">
        <f>ROUND(E11*P11,2)</f>
        <v>0</v>
      </c>
      <c r="R11" s="171"/>
      <c r="S11" s="171" t="s">
        <v>245</v>
      </c>
      <c r="T11" s="172" t="s">
        <v>246</v>
      </c>
      <c r="U11" s="157">
        <v>0</v>
      </c>
      <c r="V11" s="157">
        <f>ROUND(E11*U11,2)</f>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1.35" outlineLevel="2" x14ac:dyDescent="0.25">
      <c r="A12" s="154"/>
      <c r="B12" s="155"/>
      <c r="C12" s="342" t="s">
        <v>1069</v>
      </c>
      <c r="D12" s="343"/>
      <c r="E12" s="343"/>
      <c r="F12" s="343"/>
      <c r="G12" s="343"/>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309</v>
      </c>
      <c r="AH12" s="147"/>
      <c r="AI12" s="147"/>
      <c r="AJ12" s="147"/>
      <c r="AK12" s="147"/>
      <c r="AL12" s="147"/>
      <c r="AM12" s="147"/>
      <c r="AN12" s="147"/>
      <c r="AO12" s="147"/>
      <c r="AP12" s="147"/>
      <c r="AQ12" s="147"/>
      <c r="AR12" s="147"/>
      <c r="AS12" s="147"/>
      <c r="AT12" s="147"/>
      <c r="AU12" s="147"/>
      <c r="AV12" s="147"/>
      <c r="AW12" s="147"/>
      <c r="AX12" s="147"/>
      <c r="AY12" s="147"/>
      <c r="AZ12" s="147"/>
      <c r="BA12" s="180" t="str">
        <f>C12</f>
        <v>- chladicí výkon Qch = 4,0 kW, topný výkon Qt = 5,0 kW, ostatní parametry viz TZ a její příloha číslo 1                                                                                                                                                    - včetně čerpadla kondenzátu</v>
      </c>
      <c r="BB12" s="147"/>
      <c r="BC12" s="147"/>
      <c r="BD12" s="147"/>
      <c r="BE12" s="147"/>
      <c r="BF12" s="147"/>
      <c r="BG12" s="147"/>
      <c r="BH12" s="147"/>
    </row>
    <row r="13" spans="1:60" outlineLevel="1" x14ac:dyDescent="0.25">
      <c r="A13" s="173">
        <v>3</v>
      </c>
      <c r="B13" s="174" t="s">
        <v>435</v>
      </c>
      <c r="C13" s="182" t="s">
        <v>1070</v>
      </c>
      <c r="D13" s="175" t="s">
        <v>244</v>
      </c>
      <c r="E13" s="176">
        <v>5</v>
      </c>
      <c r="F13" s="177"/>
      <c r="G13" s="178">
        <f>ROUND(E13*F13,2)</f>
        <v>0</v>
      </c>
      <c r="H13" s="177">
        <v>0</v>
      </c>
      <c r="I13" s="178">
        <f>ROUND(E13*H13,2)</f>
        <v>0</v>
      </c>
      <c r="J13" s="177">
        <v>2400</v>
      </c>
      <c r="K13" s="178">
        <f>ROUND(E13*J13,2)</f>
        <v>12000</v>
      </c>
      <c r="L13" s="178">
        <v>21</v>
      </c>
      <c r="M13" s="178">
        <f>G13*(1+L13/100)</f>
        <v>0</v>
      </c>
      <c r="N13" s="176">
        <v>0</v>
      </c>
      <c r="O13" s="176">
        <f>ROUND(E13*N13,2)</f>
        <v>0</v>
      </c>
      <c r="P13" s="176">
        <v>0</v>
      </c>
      <c r="Q13" s="176">
        <f>ROUND(E13*P13,2)</f>
        <v>0</v>
      </c>
      <c r="R13" s="178"/>
      <c r="S13" s="178" t="s">
        <v>245</v>
      </c>
      <c r="T13" s="179" t="s">
        <v>246</v>
      </c>
      <c r="U13" s="157">
        <v>0</v>
      </c>
      <c r="V13" s="157">
        <f>ROUND(E13*U13,2)</f>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4</v>
      </c>
      <c r="B14" s="167" t="s">
        <v>1071</v>
      </c>
      <c r="C14" s="183" t="s">
        <v>1068</v>
      </c>
      <c r="D14" s="168" t="s">
        <v>244</v>
      </c>
      <c r="E14" s="169">
        <v>5</v>
      </c>
      <c r="F14" s="170"/>
      <c r="G14" s="171">
        <f>ROUND(E14*F14,2)</f>
        <v>0</v>
      </c>
      <c r="H14" s="170">
        <v>0</v>
      </c>
      <c r="I14" s="171">
        <f>ROUND(E14*H14,2)</f>
        <v>0</v>
      </c>
      <c r="J14" s="170">
        <v>28700</v>
      </c>
      <c r="K14" s="171">
        <f>ROUND(E14*J14,2)</f>
        <v>143500</v>
      </c>
      <c r="L14" s="171">
        <v>21</v>
      </c>
      <c r="M14" s="171">
        <f>G14*(1+L14/100)</f>
        <v>0</v>
      </c>
      <c r="N14" s="169">
        <v>0</v>
      </c>
      <c r="O14" s="169">
        <f>ROUND(E14*N14,2)</f>
        <v>0</v>
      </c>
      <c r="P14" s="169">
        <v>0</v>
      </c>
      <c r="Q14" s="169">
        <f>ROUND(E14*P14,2)</f>
        <v>0</v>
      </c>
      <c r="R14" s="171"/>
      <c r="S14" s="171" t="s">
        <v>245</v>
      </c>
      <c r="T14" s="172" t="s">
        <v>246</v>
      </c>
      <c r="U14" s="157">
        <v>0</v>
      </c>
      <c r="V14" s="157">
        <f>ROUND(E14*U14,2)</f>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1.35" outlineLevel="2" x14ac:dyDescent="0.25">
      <c r="A15" s="154"/>
      <c r="B15" s="155"/>
      <c r="C15" s="342" t="s">
        <v>1072</v>
      </c>
      <c r="D15" s="343"/>
      <c r="E15" s="343"/>
      <c r="F15" s="343"/>
      <c r="G15" s="343"/>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309</v>
      </c>
      <c r="AH15" s="147"/>
      <c r="AI15" s="147"/>
      <c r="AJ15" s="147"/>
      <c r="AK15" s="147"/>
      <c r="AL15" s="147"/>
      <c r="AM15" s="147"/>
      <c r="AN15" s="147"/>
      <c r="AO15" s="147"/>
      <c r="AP15" s="147"/>
      <c r="AQ15" s="147"/>
      <c r="AR15" s="147"/>
      <c r="AS15" s="147"/>
      <c r="AT15" s="147"/>
      <c r="AU15" s="147"/>
      <c r="AV15" s="147"/>
      <c r="AW15" s="147"/>
      <c r="AX15" s="147"/>
      <c r="AY15" s="147"/>
      <c r="AZ15" s="147"/>
      <c r="BA15" s="180" t="str">
        <f>C15</f>
        <v>- chladicí výkon Qch = 5,0 kW, topný výkon Qt = 6,0 kW, ostatní parametry viz TZ a její příloha číslo 1                                                                                                                                                    - včetně čerpadla kondenzátu</v>
      </c>
      <c r="BB15" s="147"/>
      <c r="BC15" s="147"/>
      <c r="BD15" s="147"/>
      <c r="BE15" s="147"/>
      <c r="BF15" s="147"/>
      <c r="BG15" s="147"/>
      <c r="BH15" s="147"/>
    </row>
    <row r="16" spans="1:60" outlineLevel="1" x14ac:dyDescent="0.25">
      <c r="A16" s="173">
        <v>5</v>
      </c>
      <c r="B16" s="174" t="s">
        <v>440</v>
      </c>
      <c r="C16" s="182" t="s">
        <v>1070</v>
      </c>
      <c r="D16" s="175" t="s">
        <v>244</v>
      </c>
      <c r="E16" s="176">
        <v>5</v>
      </c>
      <c r="F16" s="177"/>
      <c r="G16" s="178">
        <f>ROUND(E16*F16,2)</f>
        <v>0</v>
      </c>
      <c r="H16" s="177">
        <v>0</v>
      </c>
      <c r="I16" s="178">
        <f>ROUND(E16*H16,2)</f>
        <v>0</v>
      </c>
      <c r="J16" s="177">
        <v>2400</v>
      </c>
      <c r="K16" s="178">
        <f>ROUND(E16*J16,2)</f>
        <v>12000</v>
      </c>
      <c r="L16" s="178">
        <v>21</v>
      </c>
      <c r="M16" s="178">
        <f>G16*(1+L16/100)</f>
        <v>0</v>
      </c>
      <c r="N16" s="176">
        <v>0</v>
      </c>
      <c r="O16" s="176">
        <f>ROUND(E16*N16,2)</f>
        <v>0</v>
      </c>
      <c r="P16" s="176">
        <v>0</v>
      </c>
      <c r="Q16" s="176">
        <f>ROUND(E16*P16,2)</f>
        <v>0</v>
      </c>
      <c r="R16" s="178"/>
      <c r="S16" s="178" t="s">
        <v>245</v>
      </c>
      <c r="T16" s="179" t="s">
        <v>246</v>
      </c>
      <c r="U16" s="157">
        <v>0</v>
      </c>
      <c r="V16" s="157">
        <f>ROUND(E16*U16,2)</f>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6</v>
      </c>
      <c r="B17" s="174" t="s">
        <v>242</v>
      </c>
      <c r="C17" s="182" t="s">
        <v>1073</v>
      </c>
      <c r="D17" s="175" t="s">
        <v>244</v>
      </c>
      <c r="E17" s="176">
        <v>5</v>
      </c>
      <c r="F17" s="177"/>
      <c r="G17" s="178">
        <f>ROUND(E17*F17,2)</f>
        <v>0</v>
      </c>
      <c r="H17" s="177">
        <v>0</v>
      </c>
      <c r="I17" s="178">
        <f>ROUND(E17*H17,2)</f>
        <v>0</v>
      </c>
      <c r="J17" s="177">
        <v>2400</v>
      </c>
      <c r="K17" s="178">
        <f>ROUND(E17*J17,2)</f>
        <v>12000</v>
      </c>
      <c r="L17" s="178">
        <v>21</v>
      </c>
      <c r="M17" s="178">
        <f>G17*(1+L17/100)</f>
        <v>0</v>
      </c>
      <c r="N17" s="176">
        <v>0</v>
      </c>
      <c r="O17" s="176">
        <f>ROUND(E17*N17,2)</f>
        <v>0</v>
      </c>
      <c r="P17" s="176">
        <v>0</v>
      </c>
      <c r="Q17" s="176">
        <f>ROUND(E17*P17,2)</f>
        <v>0</v>
      </c>
      <c r="R17" s="178"/>
      <c r="S17" s="178" t="s">
        <v>245</v>
      </c>
      <c r="T17" s="179" t="s">
        <v>246</v>
      </c>
      <c r="U17" s="157">
        <v>0</v>
      </c>
      <c r="V17" s="157">
        <f>ROUND(E17*U17,2)</f>
        <v>0</v>
      </c>
      <c r="W17" s="157"/>
      <c r="X17" s="157" t="s">
        <v>247</v>
      </c>
      <c r="Y17" s="157" t="s">
        <v>248</v>
      </c>
      <c r="Z17" s="147"/>
      <c r="AA17" s="147"/>
      <c r="AB17" s="147"/>
      <c r="AC17" s="147"/>
      <c r="AD17" s="147"/>
      <c r="AE17" s="147"/>
      <c r="AF17" s="147"/>
      <c r="AG17" s="147" t="s">
        <v>249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7</v>
      </c>
      <c r="B18" s="174" t="s">
        <v>250</v>
      </c>
      <c r="C18" s="182" t="s">
        <v>1074</v>
      </c>
      <c r="D18" s="175" t="s">
        <v>244</v>
      </c>
      <c r="E18" s="176">
        <v>5</v>
      </c>
      <c r="F18" s="177"/>
      <c r="G18" s="178">
        <f>ROUND(E18*F18,2)</f>
        <v>0</v>
      </c>
      <c r="H18" s="177">
        <v>0</v>
      </c>
      <c r="I18" s="178">
        <f>ROUND(E18*H18,2)</f>
        <v>0</v>
      </c>
      <c r="J18" s="177">
        <v>2600</v>
      </c>
      <c r="K18" s="178">
        <f>ROUND(E18*J18,2)</f>
        <v>13000</v>
      </c>
      <c r="L18" s="178">
        <v>21</v>
      </c>
      <c r="M18" s="178">
        <f>G18*(1+L18/100)</f>
        <v>0</v>
      </c>
      <c r="N18" s="176">
        <v>0</v>
      </c>
      <c r="O18" s="176">
        <f>ROUND(E18*N18,2)</f>
        <v>0</v>
      </c>
      <c r="P18" s="176">
        <v>0</v>
      </c>
      <c r="Q18" s="176">
        <f>ROUND(E18*P18,2)</f>
        <v>0</v>
      </c>
      <c r="R18" s="178"/>
      <c r="S18" s="178" t="s">
        <v>245</v>
      </c>
      <c r="T18" s="179" t="s">
        <v>246</v>
      </c>
      <c r="U18" s="157">
        <v>0</v>
      </c>
      <c r="V18" s="157">
        <f>ROUND(E18*U18,2)</f>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66">
        <v>8</v>
      </c>
      <c r="B19" s="167" t="s">
        <v>1075</v>
      </c>
      <c r="C19" s="183" t="s">
        <v>1065</v>
      </c>
      <c r="D19" s="168" t="s">
        <v>244</v>
      </c>
      <c r="E19" s="169">
        <v>5</v>
      </c>
      <c r="F19" s="170"/>
      <c r="G19" s="171">
        <f>ROUND(E19*F19,2)</f>
        <v>0</v>
      </c>
      <c r="H19" s="170">
        <v>82100</v>
      </c>
      <c r="I19" s="171">
        <f>ROUND(E19*H19,2)</f>
        <v>410500</v>
      </c>
      <c r="J19" s="170">
        <v>0</v>
      </c>
      <c r="K19" s="171">
        <f>ROUND(E19*J19,2)</f>
        <v>0</v>
      </c>
      <c r="L19" s="171">
        <v>21</v>
      </c>
      <c r="M19" s="171">
        <f>G19*(1+L19/100)</f>
        <v>0</v>
      </c>
      <c r="N19" s="169">
        <v>0</v>
      </c>
      <c r="O19" s="169">
        <f>ROUND(E19*N19,2)</f>
        <v>0</v>
      </c>
      <c r="P19" s="169">
        <v>0</v>
      </c>
      <c r="Q19" s="169">
        <f>ROUND(E19*P19,2)</f>
        <v>0</v>
      </c>
      <c r="R19" s="171"/>
      <c r="S19" s="171" t="s">
        <v>245</v>
      </c>
      <c r="T19" s="172" t="s">
        <v>246</v>
      </c>
      <c r="U19" s="157">
        <v>0</v>
      </c>
      <c r="V19" s="157">
        <f>ROUND(E19*U19,2)</f>
        <v>0</v>
      </c>
      <c r="W19" s="157"/>
      <c r="X19" s="157" t="s">
        <v>264</v>
      </c>
      <c r="Y19" s="157" t="s">
        <v>248</v>
      </c>
      <c r="Z19" s="147"/>
      <c r="AA19" s="147"/>
      <c r="AB19" s="147"/>
      <c r="AC19" s="147"/>
      <c r="AD19" s="147"/>
      <c r="AE19" s="147"/>
      <c r="AF19" s="147"/>
      <c r="AG19" s="147" t="s">
        <v>265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5">
      <c r="A20" s="154"/>
      <c r="B20" s="155"/>
      <c r="C20" s="342" t="s">
        <v>1066</v>
      </c>
      <c r="D20" s="343"/>
      <c r="E20" s="343"/>
      <c r="F20" s="343"/>
      <c r="G20" s="343"/>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309</v>
      </c>
      <c r="AH20" s="147"/>
      <c r="AI20" s="147"/>
      <c r="AJ20" s="147"/>
      <c r="AK20" s="147"/>
      <c r="AL20" s="147"/>
      <c r="AM20" s="147"/>
      <c r="AN20" s="147"/>
      <c r="AO20" s="147"/>
      <c r="AP20" s="147"/>
      <c r="AQ20" s="147"/>
      <c r="AR20" s="147"/>
      <c r="AS20" s="147"/>
      <c r="AT20" s="147"/>
      <c r="AU20" s="147"/>
      <c r="AV20" s="147"/>
      <c r="AW20" s="147"/>
      <c r="AX20" s="147"/>
      <c r="AY20" s="147"/>
      <c r="AZ20" s="147"/>
      <c r="BA20" s="180" t="str">
        <f>C20</f>
        <v>- chladicí výkon Qch = 8,0 kW, topný výkon Qt = 9,6 kW, ostatní parametry viz TZ a její příloha číslo 1</v>
      </c>
      <c r="BB20" s="147"/>
      <c r="BC20" s="147"/>
      <c r="BD20" s="147"/>
      <c r="BE20" s="147"/>
      <c r="BF20" s="147"/>
      <c r="BG20" s="147"/>
      <c r="BH20" s="147"/>
    </row>
    <row r="21" spans="1:60" outlineLevel="1" x14ac:dyDescent="0.25">
      <c r="A21" s="166">
        <v>9</v>
      </c>
      <c r="B21" s="167" t="s">
        <v>1076</v>
      </c>
      <c r="C21" s="183" t="s">
        <v>1077</v>
      </c>
      <c r="D21" s="168" t="s">
        <v>244</v>
      </c>
      <c r="E21" s="169">
        <v>3</v>
      </c>
      <c r="F21" s="170"/>
      <c r="G21" s="171">
        <f>ROUND(E21*F21,2)</f>
        <v>0</v>
      </c>
      <c r="H21" s="170">
        <v>0</v>
      </c>
      <c r="I21" s="171">
        <f>ROUND(E21*H21,2)</f>
        <v>0</v>
      </c>
      <c r="J21" s="170">
        <v>12200</v>
      </c>
      <c r="K21" s="171">
        <f>ROUND(E21*J21,2)</f>
        <v>36600</v>
      </c>
      <c r="L21" s="171">
        <v>21</v>
      </c>
      <c r="M21" s="171">
        <f>G21*(1+L21/100)</f>
        <v>0</v>
      </c>
      <c r="N21" s="169">
        <v>0</v>
      </c>
      <c r="O21" s="169">
        <f>ROUND(E21*N21,2)</f>
        <v>0</v>
      </c>
      <c r="P21" s="169">
        <v>0</v>
      </c>
      <c r="Q21" s="169">
        <f>ROUND(E21*P21,2)</f>
        <v>0</v>
      </c>
      <c r="R21" s="171"/>
      <c r="S21" s="171" t="s">
        <v>245</v>
      </c>
      <c r="T21" s="172" t="s">
        <v>246</v>
      </c>
      <c r="U21" s="157">
        <v>0</v>
      </c>
      <c r="V21" s="157">
        <f>ROUND(E21*U21,2)</f>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1.35" outlineLevel="2" x14ac:dyDescent="0.25">
      <c r="A22" s="154"/>
      <c r="B22" s="155"/>
      <c r="C22" s="342" t="s">
        <v>1078</v>
      </c>
      <c r="D22" s="343"/>
      <c r="E22" s="343"/>
      <c r="F22" s="343"/>
      <c r="G22" s="343"/>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309</v>
      </c>
      <c r="AH22" s="147"/>
      <c r="AI22" s="147"/>
      <c r="AJ22" s="147"/>
      <c r="AK22" s="147"/>
      <c r="AL22" s="147"/>
      <c r="AM22" s="147"/>
      <c r="AN22" s="147"/>
      <c r="AO22" s="147"/>
      <c r="AP22" s="147"/>
      <c r="AQ22" s="147"/>
      <c r="AR22" s="147"/>
      <c r="AS22" s="147"/>
      <c r="AT22" s="147"/>
      <c r="AU22" s="147"/>
      <c r="AV22" s="147"/>
      <c r="AW22" s="147"/>
      <c r="AX22" s="147"/>
      <c r="AY22" s="147"/>
      <c r="AZ22" s="147"/>
      <c r="BA22" s="180" t="str">
        <f>C22</f>
        <v>chladicí výkon Qch = 3,5 kW, topný výkon Qt = 4,0 kW, ostatní parametry viz TZ a její příloha číslo 1                                                                                                                                                    - bez čerpadla kondenzátu</v>
      </c>
      <c r="BB22" s="147"/>
      <c r="BC22" s="147"/>
      <c r="BD22" s="147"/>
      <c r="BE22" s="147"/>
      <c r="BF22" s="147"/>
      <c r="BG22" s="147"/>
      <c r="BH22" s="147"/>
    </row>
    <row r="23" spans="1:60" outlineLevel="1" x14ac:dyDescent="0.25">
      <c r="A23" s="173">
        <v>10</v>
      </c>
      <c r="B23" s="174" t="s">
        <v>262</v>
      </c>
      <c r="C23" s="182" t="s">
        <v>1079</v>
      </c>
      <c r="D23" s="175" t="s">
        <v>244</v>
      </c>
      <c r="E23" s="176">
        <v>3</v>
      </c>
      <c r="F23" s="177"/>
      <c r="G23" s="178">
        <f t="shared" ref="G23:G29" si="0">ROUND(E23*F23,2)</f>
        <v>0</v>
      </c>
      <c r="H23" s="177">
        <v>0</v>
      </c>
      <c r="I23" s="178">
        <f t="shared" ref="I23:I29" si="1">ROUND(E23*H23,2)</f>
        <v>0</v>
      </c>
      <c r="J23" s="177">
        <v>5500</v>
      </c>
      <c r="K23" s="178">
        <f t="shared" ref="K23:K29" si="2">ROUND(E23*J23,2)</f>
        <v>16500</v>
      </c>
      <c r="L23" s="178">
        <v>21</v>
      </c>
      <c r="M23" s="178">
        <f t="shared" ref="M23:M29" si="3">G23*(1+L23/100)</f>
        <v>0</v>
      </c>
      <c r="N23" s="176">
        <v>0</v>
      </c>
      <c r="O23" s="176">
        <f t="shared" ref="O23:O29" si="4">ROUND(E23*N23,2)</f>
        <v>0</v>
      </c>
      <c r="P23" s="176">
        <v>0</v>
      </c>
      <c r="Q23" s="176">
        <f t="shared" ref="Q23:Q29" si="5">ROUND(E23*P23,2)</f>
        <v>0</v>
      </c>
      <c r="R23" s="178"/>
      <c r="S23" s="178" t="s">
        <v>245</v>
      </c>
      <c r="T23" s="179" t="s">
        <v>246</v>
      </c>
      <c r="U23" s="157">
        <v>0</v>
      </c>
      <c r="V23" s="157">
        <f t="shared" ref="V23:V29" si="6">ROUND(E23*U23,2)</f>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11</v>
      </c>
      <c r="B24" s="174" t="s">
        <v>256</v>
      </c>
      <c r="C24" s="182" t="s">
        <v>1074</v>
      </c>
      <c r="D24" s="175" t="s">
        <v>244</v>
      </c>
      <c r="E24" s="176">
        <v>3</v>
      </c>
      <c r="F24" s="177"/>
      <c r="G24" s="178">
        <f t="shared" si="0"/>
        <v>0</v>
      </c>
      <c r="H24" s="177">
        <v>0</v>
      </c>
      <c r="I24" s="178">
        <f t="shared" si="1"/>
        <v>0</v>
      </c>
      <c r="J24" s="177">
        <v>2600</v>
      </c>
      <c r="K24" s="178">
        <f t="shared" si="2"/>
        <v>7800</v>
      </c>
      <c r="L24" s="178">
        <v>21</v>
      </c>
      <c r="M24" s="178">
        <f t="shared" si="3"/>
        <v>0</v>
      </c>
      <c r="N24" s="176">
        <v>0</v>
      </c>
      <c r="O24" s="176">
        <f t="shared" si="4"/>
        <v>0</v>
      </c>
      <c r="P24" s="176">
        <v>0</v>
      </c>
      <c r="Q24" s="176">
        <f t="shared" si="5"/>
        <v>0</v>
      </c>
      <c r="R24" s="178"/>
      <c r="S24" s="178" t="s">
        <v>245</v>
      </c>
      <c r="T24" s="179" t="s">
        <v>246</v>
      </c>
      <c r="U24" s="157">
        <v>0</v>
      </c>
      <c r="V24" s="157">
        <f t="shared" si="6"/>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12</v>
      </c>
      <c r="B25" s="174"/>
      <c r="C25" s="182"/>
      <c r="D25" s="175"/>
      <c r="E25" s="176"/>
      <c r="F25" s="177"/>
      <c r="G25" s="178"/>
      <c r="H25" s="177"/>
      <c r="I25" s="178"/>
      <c r="J25" s="177"/>
      <c r="K25" s="178"/>
      <c r="L25" s="178"/>
      <c r="M25" s="178"/>
      <c r="N25" s="176"/>
      <c r="O25" s="176"/>
      <c r="P25" s="176"/>
      <c r="Q25" s="176"/>
      <c r="R25" s="178"/>
      <c r="S25" s="178"/>
      <c r="T25" s="179"/>
      <c r="U25" s="157">
        <v>0</v>
      </c>
      <c r="V25" s="157">
        <f t="shared" si="6"/>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0.75" outlineLevel="1" x14ac:dyDescent="0.25">
      <c r="A26" s="173">
        <v>13</v>
      </c>
      <c r="B26" s="174" t="s">
        <v>1081</v>
      </c>
      <c r="C26" s="182" t="s">
        <v>1082</v>
      </c>
      <c r="D26" s="175" t="s">
        <v>1083</v>
      </c>
      <c r="E26" s="176">
        <v>48</v>
      </c>
      <c r="F26" s="177"/>
      <c r="G26" s="178">
        <f t="shared" si="0"/>
        <v>0</v>
      </c>
      <c r="H26" s="177">
        <v>800</v>
      </c>
      <c r="I26" s="178">
        <f t="shared" si="1"/>
        <v>38400</v>
      </c>
      <c r="J26" s="177">
        <v>0</v>
      </c>
      <c r="K26" s="178">
        <f t="shared" si="2"/>
        <v>0</v>
      </c>
      <c r="L26" s="178">
        <v>21</v>
      </c>
      <c r="M26" s="178">
        <f t="shared" si="3"/>
        <v>0</v>
      </c>
      <c r="N26" s="176">
        <v>0</v>
      </c>
      <c r="O26" s="176">
        <f t="shared" si="4"/>
        <v>0</v>
      </c>
      <c r="P26" s="176">
        <v>0</v>
      </c>
      <c r="Q26" s="176">
        <f t="shared" si="5"/>
        <v>0</v>
      </c>
      <c r="R26" s="178"/>
      <c r="S26" s="178" t="s">
        <v>245</v>
      </c>
      <c r="T26" s="179" t="s">
        <v>246</v>
      </c>
      <c r="U26" s="157">
        <v>0</v>
      </c>
      <c r="V26" s="157">
        <f t="shared" si="6"/>
        <v>0</v>
      </c>
      <c r="W26" s="157"/>
      <c r="X26" s="157" t="s">
        <v>264</v>
      </c>
      <c r="Y26" s="157" t="s">
        <v>248</v>
      </c>
      <c r="Z26" s="147"/>
      <c r="AA26" s="147"/>
      <c r="AB26" s="147"/>
      <c r="AC26" s="147"/>
      <c r="AD26" s="147"/>
      <c r="AE26" s="147"/>
      <c r="AF26" s="147"/>
      <c r="AG26" s="147" t="s">
        <v>265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0.75" outlineLevel="1" x14ac:dyDescent="0.25">
      <c r="A27" s="173">
        <v>14</v>
      </c>
      <c r="B27" s="174" t="s">
        <v>261</v>
      </c>
      <c r="C27" s="182" t="s">
        <v>1084</v>
      </c>
      <c r="D27" s="175" t="s">
        <v>1083</v>
      </c>
      <c r="E27" s="176">
        <v>172</v>
      </c>
      <c r="F27" s="177"/>
      <c r="G27" s="178">
        <f t="shared" si="0"/>
        <v>0</v>
      </c>
      <c r="H27" s="177">
        <v>0</v>
      </c>
      <c r="I27" s="178">
        <f t="shared" si="1"/>
        <v>0</v>
      </c>
      <c r="J27" s="177">
        <v>900</v>
      </c>
      <c r="K27" s="178">
        <f t="shared" si="2"/>
        <v>154800</v>
      </c>
      <c r="L27" s="178">
        <v>21</v>
      </c>
      <c r="M27" s="178">
        <f t="shared" si="3"/>
        <v>0</v>
      </c>
      <c r="N27" s="176">
        <v>0</v>
      </c>
      <c r="O27" s="176">
        <f t="shared" si="4"/>
        <v>0</v>
      </c>
      <c r="P27" s="176">
        <v>0</v>
      </c>
      <c r="Q27" s="176">
        <f t="shared" si="5"/>
        <v>0</v>
      </c>
      <c r="R27" s="178"/>
      <c r="S27" s="178" t="s">
        <v>245</v>
      </c>
      <c r="T27" s="179" t="s">
        <v>246</v>
      </c>
      <c r="U27" s="157">
        <v>0</v>
      </c>
      <c r="V27" s="157">
        <f t="shared" si="6"/>
        <v>0</v>
      </c>
      <c r="W27" s="157"/>
      <c r="X27" s="157" t="s">
        <v>247</v>
      </c>
      <c r="Y27" s="157" t="s">
        <v>248</v>
      </c>
      <c r="Z27" s="147"/>
      <c r="AA27" s="147"/>
      <c r="AB27" s="147"/>
      <c r="AC27" s="147"/>
      <c r="AD27" s="147"/>
      <c r="AE27" s="147"/>
      <c r="AF27" s="147"/>
      <c r="AG27" s="147" t="s">
        <v>249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15</v>
      </c>
      <c r="B28" s="174" t="s">
        <v>266</v>
      </c>
      <c r="C28" s="182" t="s">
        <v>1085</v>
      </c>
      <c r="D28" s="175" t="s">
        <v>244</v>
      </c>
      <c r="E28" s="176">
        <v>1</v>
      </c>
      <c r="F28" s="177"/>
      <c r="G28" s="178">
        <f t="shared" si="0"/>
        <v>0</v>
      </c>
      <c r="H28" s="177">
        <v>0</v>
      </c>
      <c r="I28" s="178">
        <f t="shared" si="1"/>
        <v>0</v>
      </c>
      <c r="J28" s="177">
        <v>24606</v>
      </c>
      <c r="K28" s="178">
        <f t="shared" si="2"/>
        <v>24606</v>
      </c>
      <c r="L28" s="178">
        <v>21</v>
      </c>
      <c r="M28" s="178">
        <f t="shared" si="3"/>
        <v>0</v>
      </c>
      <c r="N28" s="176">
        <v>0</v>
      </c>
      <c r="O28" s="176">
        <f t="shared" si="4"/>
        <v>0</v>
      </c>
      <c r="P28" s="176">
        <v>0</v>
      </c>
      <c r="Q28" s="176">
        <f t="shared" si="5"/>
        <v>0</v>
      </c>
      <c r="R28" s="178"/>
      <c r="S28" s="178" t="s">
        <v>245</v>
      </c>
      <c r="T28" s="179" t="s">
        <v>246</v>
      </c>
      <c r="U28" s="157">
        <v>0</v>
      </c>
      <c r="V28" s="157">
        <f t="shared" si="6"/>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16</v>
      </c>
      <c r="B29" s="174" t="s">
        <v>268</v>
      </c>
      <c r="C29" s="182" t="s">
        <v>1086</v>
      </c>
      <c r="D29" s="175" t="s">
        <v>244</v>
      </c>
      <c r="E29" s="176">
        <v>1</v>
      </c>
      <c r="F29" s="177"/>
      <c r="G29" s="178">
        <f t="shared" si="0"/>
        <v>0</v>
      </c>
      <c r="H29" s="177">
        <v>0</v>
      </c>
      <c r="I29" s="178">
        <f t="shared" si="1"/>
        <v>0</v>
      </c>
      <c r="J29" s="177">
        <v>287830</v>
      </c>
      <c r="K29" s="178">
        <f t="shared" si="2"/>
        <v>287830</v>
      </c>
      <c r="L29" s="178">
        <v>21</v>
      </c>
      <c r="M29" s="178">
        <f t="shared" si="3"/>
        <v>0</v>
      </c>
      <c r="N29" s="176">
        <v>0</v>
      </c>
      <c r="O29" s="176">
        <f t="shared" si="4"/>
        <v>0</v>
      </c>
      <c r="P29" s="176">
        <v>0</v>
      </c>
      <c r="Q29" s="176">
        <f t="shared" si="5"/>
        <v>0</v>
      </c>
      <c r="R29" s="178"/>
      <c r="S29" s="178" t="s">
        <v>245</v>
      </c>
      <c r="T29" s="179" t="s">
        <v>246</v>
      </c>
      <c r="U29" s="157">
        <v>0</v>
      </c>
      <c r="V29" s="157">
        <f t="shared" si="6"/>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5">
      <c r="A30" s="159" t="s">
        <v>240</v>
      </c>
      <c r="B30" s="160" t="s">
        <v>90</v>
      </c>
      <c r="C30" s="181" t="s">
        <v>93</v>
      </c>
      <c r="D30" s="161"/>
      <c r="E30" s="162"/>
      <c r="F30" s="163"/>
      <c r="G30" s="163">
        <f>SUMIF(AG31:AG53,"&lt;&gt;NOR",G31:G53)</f>
        <v>0</v>
      </c>
      <c r="H30" s="163"/>
      <c r="I30" s="163">
        <f>SUM(I31:I53)</f>
        <v>42814</v>
      </c>
      <c r="J30" s="163"/>
      <c r="K30" s="163">
        <f>SUM(K31:K53)</f>
        <v>33668</v>
      </c>
      <c r="L30" s="163"/>
      <c r="M30" s="163">
        <f>SUM(M31:M53)</f>
        <v>0</v>
      </c>
      <c r="N30" s="162"/>
      <c r="O30" s="162">
        <f>SUM(O31:O53)</f>
        <v>0</v>
      </c>
      <c r="P30" s="162"/>
      <c r="Q30" s="162">
        <f>SUM(Q31:Q53)</f>
        <v>0</v>
      </c>
      <c r="R30" s="163"/>
      <c r="S30" s="163"/>
      <c r="T30" s="164"/>
      <c r="U30" s="158"/>
      <c r="V30" s="158">
        <f>SUM(V31:V53)</f>
        <v>0</v>
      </c>
      <c r="W30" s="158"/>
      <c r="X30" s="158"/>
      <c r="Y30" s="158"/>
      <c r="AG30" t="s">
        <v>241</v>
      </c>
    </row>
    <row r="31" spans="1:60" outlineLevel="1" x14ac:dyDescent="0.25">
      <c r="A31" s="166">
        <v>17</v>
      </c>
      <c r="B31" s="167" t="s">
        <v>1087</v>
      </c>
      <c r="C31" s="183" t="s">
        <v>1088</v>
      </c>
      <c r="D31" s="168" t="s">
        <v>244</v>
      </c>
      <c r="E31" s="169">
        <v>1</v>
      </c>
      <c r="F31" s="170"/>
      <c r="G31" s="171">
        <f>ROUND(E31*F31,2)</f>
        <v>0</v>
      </c>
      <c r="H31" s="170">
        <v>4507</v>
      </c>
      <c r="I31" s="171">
        <f>ROUND(E31*H31,2)</f>
        <v>4507</v>
      </c>
      <c r="J31" s="170">
        <v>0</v>
      </c>
      <c r="K31" s="171">
        <f>ROUND(E31*J31,2)</f>
        <v>0</v>
      </c>
      <c r="L31" s="171">
        <v>21</v>
      </c>
      <c r="M31" s="171">
        <f>G31*(1+L31/100)</f>
        <v>0</v>
      </c>
      <c r="N31" s="169">
        <v>0</v>
      </c>
      <c r="O31" s="169">
        <f>ROUND(E31*N31,2)</f>
        <v>0</v>
      </c>
      <c r="P31" s="169">
        <v>0</v>
      </c>
      <c r="Q31" s="169">
        <f>ROUND(E31*P31,2)</f>
        <v>0</v>
      </c>
      <c r="R31" s="171"/>
      <c r="S31" s="171" t="s">
        <v>245</v>
      </c>
      <c r="T31" s="172" t="s">
        <v>246</v>
      </c>
      <c r="U31" s="157">
        <v>0</v>
      </c>
      <c r="V31" s="157">
        <f>ROUND(E31*U31,2)</f>
        <v>0</v>
      </c>
      <c r="W31" s="157"/>
      <c r="X31" s="157" t="s">
        <v>264</v>
      </c>
      <c r="Y31" s="157" t="s">
        <v>248</v>
      </c>
      <c r="Z31" s="147"/>
      <c r="AA31" s="147"/>
      <c r="AB31" s="147"/>
      <c r="AC31" s="147"/>
      <c r="AD31" s="147"/>
      <c r="AE31" s="147"/>
      <c r="AF31" s="147"/>
      <c r="AG31" s="147" t="s">
        <v>265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5">
      <c r="A32" s="154"/>
      <c r="B32" s="155"/>
      <c r="C32" s="342" t="s">
        <v>1089</v>
      </c>
      <c r="D32" s="343"/>
      <c r="E32" s="343"/>
      <c r="F32" s="343"/>
      <c r="G32" s="343"/>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309</v>
      </c>
      <c r="AH32" s="147"/>
      <c r="AI32" s="147"/>
      <c r="AJ32" s="147"/>
      <c r="AK32" s="147"/>
      <c r="AL32" s="147"/>
      <c r="AM32" s="147"/>
      <c r="AN32" s="147"/>
      <c r="AO32" s="147"/>
      <c r="AP32" s="147"/>
      <c r="AQ32" s="147"/>
      <c r="AR32" s="147"/>
      <c r="AS32" s="147"/>
      <c r="AT32" s="147"/>
      <c r="AU32" s="147"/>
      <c r="AV32" s="147"/>
      <c r="AW32" s="147"/>
      <c r="AX32" s="147"/>
      <c r="AY32" s="147"/>
      <c r="AZ32" s="147"/>
      <c r="BA32" s="180" t="str">
        <f>C32</f>
        <v>- průtok vzduchu Vo = 290 m3/h, externí tlaková ztráta pext,o = 175 Pa, ostatní parametry viz TZ a její příloha číslo 1</v>
      </c>
      <c r="BB32" s="147"/>
      <c r="BC32" s="147"/>
      <c r="BD32" s="147"/>
      <c r="BE32" s="147"/>
      <c r="BF32" s="147"/>
      <c r="BG32" s="147"/>
      <c r="BH32" s="147"/>
    </row>
    <row r="33" spans="1:60" outlineLevel="1" x14ac:dyDescent="0.25">
      <c r="A33" s="173">
        <v>18</v>
      </c>
      <c r="B33" s="174" t="s">
        <v>272</v>
      </c>
      <c r="C33" s="182" t="s">
        <v>1090</v>
      </c>
      <c r="D33" s="175" t="s">
        <v>244</v>
      </c>
      <c r="E33" s="176">
        <v>2</v>
      </c>
      <c r="F33" s="177"/>
      <c r="G33" s="178">
        <f>ROUND(E33*F33,2)</f>
        <v>0</v>
      </c>
      <c r="H33" s="177">
        <v>0</v>
      </c>
      <c r="I33" s="178">
        <f>ROUND(E33*H33,2)</f>
        <v>0</v>
      </c>
      <c r="J33" s="177">
        <v>173</v>
      </c>
      <c r="K33" s="178">
        <f>ROUND(E33*J33,2)</f>
        <v>346</v>
      </c>
      <c r="L33" s="178">
        <v>21</v>
      </c>
      <c r="M33" s="178">
        <f>G33*(1+L33/100)</f>
        <v>0</v>
      </c>
      <c r="N33" s="176">
        <v>0</v>
      </c>
      <c r="O33" s="176">
        <f>ROUND(E33*N33,2)</f>
        <v>0</v>
      </c>
      <c r="P33" s="176">
        <v>0</v>
      </c>
      <c r="Q33" s="176">
        <f>ROUND(E33*P33,2)</f>
        <v>0</v>
      </c>
      <c r="R33" s="178"/>
      <c r="S33" s="178" t="s">
        <v>245</v>
      </c>
      <c r="T33" s="179" t="s">
        <v>246</v>
      </c>
      <c r="U33" s="157">
        <v>0</v>
      </c>
      <c r="V33" s="157">
        <f>ROUND(E33*U33,2)</f>
        <v>0</v>
      </c>
      <c r="W33" s="157"/>
      <c r="X33" s="157" t="s">
        <v>247</v>
      </c>
      <c r="Y33" s="157" t="s">
        <v>248</v>
      </c>
      <c r="Z33" s="147"/>
      <c r="AA33" s="147"/>
      <c r="AB33" s="147"/>
      <c r="AC33" s="147"/>
      <c r="AD33" s="147"/>
      <c r="AE33" s="147"/>
      <c r="AF33" s="147"/>
      <c r="AG33" s="147" t="s">
        <v>249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19</v>
      </c>
      <c r="B34" s="174" t="s">
        <v>274</v>
      </c>
      <c r="C34" s="182" t="s">
        <v>1091</v>
      </c>
      <c r="D34" s="175" t="s">
        <v>244</v>
      </c>
      <c r="E34" s="176">
        <v>1</v>
      </c>
      <c r="F34" s="177"/>
      <c r="G34" s="178">
        <f>ROUND(E34*F34,2)</f>
        <v>0</v>
      </c>
      <c r="H34" s="177">
        <v>0</v>
      </c>
      <c r="I34" s="178">
        <f>ROUND(E34*H34,2)</f>
        <v>0</v>
      </c>
      <c r="J34" s="177">
        <v>320</v>
      </c>
      <c r="K34" s="178">
        <f>ROUND(E34*J34,2)</f>
        <v>320</v>
      </c>
      <c r="L34" s="178">
        <v>21</v>
      </c>
      <c r="M34" s="178">
        <f>G34*(1+L34/100)</f>
        <v>0</v>
      </c>
      <c r="N34" s="176">
        <v>0</v>
      </c>
      <c r="O34" s="176">
        <f>ROUND(E34*N34,2)</f>
        <v>0</v>
      </c>
      <c r="P34" s="176">
        <v>0</v>
      </c>
      <c r="Q34" s="176">
        <f>ROUND(E34*P34,2)</f>
        <v>0</v>
      </c>
      <c r="R34" s="178"/>
      <c r="S34" s="178" t="s">
        <v>245</v>
      </c>
      <c r="T34" s="179" t="s">
        <v>246</v>
      </c>
      <c r="U34" s="157">
        <v>0</v>
      </c>
      <c r="V34" s="157">
        <f>ROUND(E34*U34,2)</f>
        <v>0</v>
      </c>
      <c r="W34" s="157"/>
      <c r="X34" s="157" t="s">
        <v>247</v>
      </c>
      <c r="Y34" s="157" t="s">
        <v>248</v>
      </c>
      <c r="Z34" s="147"/>
      <c r="AA34" s="147"/>
      <c r="AB34" s="147"/>
      <c r="AC34" s="147"/>
      <c r="AD34" s="147"/>
      <c r="AE34" s="147"/>
      <c r="AF34" s="147"/>
      <c r="AG34" s="147" t="s">
        <v>249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66">
        <v>20</v>
      </c>
      <c r="B35" s="167" t="s">
        <v>1092</v>
      </c>
      <c r="C35" s="183" t="s">
        <v>1088</v>
      </c>
      <c r="D35" s="168" t="s">
        <v>244</v>
      </c>
      <c r="E35" s="169">
        <v>1</v>
      </c>
      <c r="F35" s="170"/>
      <c r="G35" s="171">
        <f>ROUND(E35*F35,2)</f>
        <v>0</v>
      </c>
      <c r="H35" s="170">
        <v>4507</v>
      </c>
      <c r="I35" s="171">
        <f>ROUND(E35*H35,2)</f>
        <v>4507</v>
      </c>
      <c r="J35" s="170">
        <v>0</v>
      </c>
      <c r="K35" s="171">
        <f>ROUND(E35*J35,2)</f>
        <v>0</v>
      </c>
      <c r="L35" s="171">
        <v>21</v>
      </c>
      <c r="M35" s="171">
        <f>G35*(1+L35/100)</f>
        <v>0</v>
      </c>
      <c r="N35" s="169">
        <v>0</v>
      </c>
      <c r="O35" s="169">
        <f>ROUND(E35*N35,2)</f>
        <v>0</v>
      </c>
      <c r="P35" s="169">
        <v>0</v>
      </c>
      <c r="Q35" s="169">
        <f>ROUND(E35*P35,2)</f>
        <v>0</v>
      </c>
      <c r="R35" s="171"/>
      <c r="S35" s="171" t="s">
        <v>245</v>
      </c>
      <c r="T35" s="172" t="s">
        <v>246</v>
      </c>
      <c r="U35" s="157">
        <v>0</v>
      </c>
      <c r="V35" s="157">
        <f>ROUND(E35*U35,2)</f>
        <v>0</v>
      </c>
      <c r="W35" s="157"/>
      <c r="X35" s="157" t="s">
        <v>264</v>
      </c>
      <c r="Y35" s="157" t="s">
        <v>248</v>
      </c>
      <c r="Z35" s="147"/>
      <c r="AA35" s="147"/>
      <c r="AB35" s="147"/>
      <c r="AC35" s="147"/>
      <c r="AD35" s="147"/>
      <c r="AE35" s="147"/>
      <c r="AF35" s="147"/>
      <c r="AG35" s="147" t="s">
        <v>265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5">
      <c r="A36" s="154"/>
      <c r="B36" s="155"/>
      <c r="C36" s="342" t="s">
        <v>1093</v>
      </c>
      <c r="D36" s="343"/>
      <c r="E36" s="343"/>
      <c r="F36" s="343"/>
      <c r="G36" s="343"/>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309</v>
      </c>
      <c r="AH36" s="147"/>
      <c r="AI36" s="147"/>
      <c r="AJ36" s="147"/>
      <c r="AK36" s="147"/>
      <c r="AL36" s="147"/>
      <c r="AM36" s="147"/>
      <c r="AN36" s="147"/>
      <c r="AO36" s="147"/>
      <c r="AP36" s="147"/>
      <c r="AQ36" s="147"/>
      <c r="AR36" s="147"/>
      <c r="AS36" s="147"/>
      <c r="AT36" s="147"/>
      <c r="AU36" s="147"/>
      <c r="AV36" s="147"/>
      <c r="AW36" s="147"/>
      <c r="AX36" s="147"/>
      <c r="AY36" s="147"/>
      <c r="AZ36" s="147"/>
      <c r="BA36" s="180" t="str">
        <f>C36</f>
        <v>- průtok vzduchu Vo = 395 m3/h, externí tlaková ztráta pext,o = 145 Pa, ostatní parametry viz TZ a její příloha číslo 1</v>
      </c>
      <c r="BB36" s="147"/>
      <c r="BC36" s="147"/>
      <c r="BD36" s="147"/>
      <c r="BE36" s="147"/>
      <c r="BF36" s="147"/>
      <c r="BG36" s="147"/>
      <c r="BH36" s="147"/>
    </row>
    <row r="37" spans="1:60" outlineLevel="1" x14ac:dyDescent="0.25">
      <c r="A37" s="173">
        <v>21</v>
      </c>
      <c r="B37" s="174" t="s">
        <v>276</v>
      </c>
      <c r="C37" s="182" t="s">
        <v>1090</v>
      </c>
      <c r="D37" s="175" t="s">
        <v>244</v>
      </c>
      <c r="E37" s="176">
        <v>2</v>
      </c>
      <c r="F37" s="177"/>
      <c r="G37" s="178">
        <f t="shared" ref="G37:G53" si="7">ROUND(E37*F37,2)</f>
        <v>0</v>
      </c>
      <c r="H37" s="177">
        <v>0</v>
      </c>
      <c r="I37" s="178">
        <f t="shared" ref="I37:I53" si="8">ROUND(E37*H37,2)</f>
        <v>0</v>
      </c>
      <c r="J37" s="177">
        <v>173</v>
      </c>
      <c r="K37" s="178">
        <f t="shared" ref="K37:K53" si="9">ROUND(E37*J37,2)</f>
        <v>346</v>
      </c>
      <c r="L37" s="178">
        <v>21</v>
      </c>
      <c r="M37" s="178">
        <f t="shared" ref="M37:M53" si="10">G37*(1+L37/100)</f>
        <v>0</v>
      </c>
      <c r="N37" s="176">
        <v>0</v>
      </c>
      <c r="O37" s="176">
        <f t="shared" ref="O37:O53" si="11">ROUND(E37*N37,2)</f>
        <v>0</v>
      </c>
      <c r="P37" s="176">
        <v>0</v>
      </c>
      <c r="Q37" s="176">
        <f t="shared" ref="Q37:Q53" si="12">ROUND(E37*P37,2)</f>
        <v>0</v>
      </c>
      <c r="R37" s="178"/>
      <c r="S37" s="178" t="s">
        <v>245</v>
      </c>
      <c r="T37" s="179" t="s">
        <v>246</v>
      </c>
      <c r="U37" s="157">
        <v>0</v>
      </c>
      <c r="V37" s="157">
        <f t="shared" ref="V37:V53" si="13">ROUND(E37*U37,2)</f>
        <v>0</v>
      </c>
      <c r="W37" s="157"/>
      <c r="X37" s="157" t="s">
        <v>247</v>
      </c>
      <c r="Y37" s="157" t="s">
        <v>248</v>
      </c>
      <c r="Z37" s="147"/>
      <c r="AA37" s="147"/>
      <c r="AB37" s="147"/>
      <c r="AC37" s="147"/>
      <c r="AD37" s="147"/>
      <c r="AE37" s="147"/>
      <c r="AF37" s="147"/>
      <c r="AG37" s="147" t="s">
        <v>249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73">
        <v>22</v>
      </c>
      <c r="B38" s="174" t="s">
        <v>278</v>
      </c>
      <c r="C38" s="182" t="s">
        <v>1091</v>
      </c>
      <c r="D38" s="175" t="s">
        <v>244</v>
      </c>
      <c r="E38" s="176">
        <v>1</v>
      </c>
      <c r="F38" s="177"/>
      <c r="G38" s="178">
        <f t="shared" si="7"/>
        <v>0</v>
      </c>
      <c r="H38" s="177">
        <v>0</v>
      </c>
      <c r="I38" s="178">
        <f t="shared" si="8"/>
        <v>0</v>
      </c>
      <c r="J38" s="177">
        <v>320</v>
      </c>
      <c r="K38" s="178">
        <f t="shared" si="9"/>
        <v>320</v>
      </c>
      <c r="L38" s="178">
        <v>21</v>
      </c>
      <c r="M38" s="178">
        <f t="shared" si="10"/>
        <v>0</v>
      </c>
      <c r="N38" s="176">
        <v>0</v>
      </c>
      <c r="O38" s="176">
        <f t="shared" si="11"/>
        <v>0</v>
      </c>
      <c r="P38" s="176">
        <v>0</v>
      </c>
      <c r="Q38" s="176">
        <f t="shared" si="12"/>
        <v>0</v>
      </c>
      <c r="R38" s="178"/>
      <c r="S38" s="178" t="s">
        <v>245</v>
      </c>
      <c r="T38" s="179" t="s">
        <v>246</v>
      </c>
      <c r="U38" s="157">
        <v>0</v>
      </c>
      <c r="V38" s="157">
        <f t="shared" si="13"/>
        <v>0</v>
      </c>
      <c r="W38" s="157"/>
      <c r="X38" s="157" t="s">
        <v>247</v>
      </c>
      <c r="Y38" s="157" t="s">
        <v>248</v>
      </c>
      <c r="Z38" s="147"/>
      <c r="AA38" s="147"/>
      <c r="AB38" s="147"/>
      <c r="AC38" s="147"/>
      <c r="AD38" s="147"/>
      <c r="AE38" s="147"/>
      <c r="AF38" s="147"/>
      <c r="AG38" s="147" t="s">
        <v>249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3">
        <v>23</v>
      </c>
      <c r="B39" s="174" t="s">
        <v>1094</v>
      </c>
      <c r="C39" s="182" t="s">
        <v>1095</v>
      </c>
      <c r="D39" s="175" t="s">
        <v>244</v>
      </c>
      <c r="E39" s="176">
        <v>2</v>
      </c>
      <c r="F39" s="177"/>
      <c r="G39" s="178">
        <f t="shared" si="7"/>
        <v>0</v>
      </c>
      <c r="H39" s="177">
        <v>2300</v>
      </c>
      <c r="I39" s="178">
        <f t="shared" si="8"/>
        <v>4600</v>
      </c>
      <c r="J39" s="177">
        <v>0</v>
      </c>
      <c r="K39" s="178">
        <f t="shared" si="9"/>
        <v>0</v>
      </c>
      <c r="L39" s="178">
        <v>21</v>
      </c>
      <c r="M39" s="178">
        <f t="shared" si="10"/>
        <v>0</v>
      </c>
      <c r="N39" s="176">
        <v>0</v>
      </c>
      <c r="O39" s="176">
        <f t="shared" si="11"/>
        <v>0</v>
      </c>
      <c r="P39" s="176">
        <v>0</v>
      </c>
      <c r="Q39" s="176">
        <f t="shared" si="12"/>
        <v>0</v>
      </c>
      <c r="R39" s="178"/>
      <c r="S39" s="178" t="s">
        <v>245</v>
      </c>
      <c r="T39" s="179" t="s">
        <v>246</v>
      </c>
      <c r="U39" s="157">
        <v>0</v>
      </c>
      <c r="V39" s="157">
        <f t="shared" si="13"/>
        <v>0</v>
      </c>
      <c r="W39" s="157"/>
      <c r="X39" s="157" t="s">
        <v>264</v>
      </c>
      <c r="Y39" s="157" t="s">
        <v>248</v>
      </c>
      <c r="Z39" s="147"/>
      <c r="AA39" s="147"/>
      <c r="AB39" s="147"/>
      <c r="AC39" s="147"/>
      <c r="AD39" s="147"/>
      <c r="AE39" s="147"/>
      <c r="AF39" s="147"/>
      <c r="AG39" s="147" t="s">
        <v>265</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24</v>
      </c>
      <c r="B40" s="174" t="s">
        <v>1096</v>
      </c>
      <c r="C40" s="182" t="s">
        <v>1097</v>
      </c>
      <c r="D40" s="175" t="s">
        <v>244</v>
      </c>
      <c r="E40" s="176">
        <v>6</v>
      </c>
      <c r="F40" s="177"/>
      <c r="G40" s="178">
        <f t="shared" si="7"/>
        <v>0</v>
      </c>
      <c r="H40" s="177">
        <v>532</v>
      </c>
      <c r="I40" s="178">
        <f t="shared" si="8"/>
        <v>3192</v>
      </c>
      <c r="J40" s="177">
        <v>0</v>
      </c>
      <c r="K40" s="178">
        <f t="shared" si="9"/>
        <v>0</v>
      </c>
      <c r="L40" s="178">
        <v>21</v>
      </c>
      <c r="M40" s="178">
        <f t="shared" si="10"/>
        <v>0</v>
      </c>
      <c r="N40" s="176">
        <v>0</v>
      </c>
      <c r="O40" s="176">
        <f t="shared" si="11"/>
        <v>0</v>
      </c>
      <c r="P40" s="176">
        <v>0</v>
      </c>
      <c r="Q40" s="176">
        <f t="shared" si="12"/>
        <v>0</v>
      </c>
      <c r="R40" s="178"/>
      <c r="S40" s="178" t="s">
        <v>245</v>
      </c>
      <c r="T40" s="179" t="s">
        <v>246</v>
      </c>
      <c r="U40" s="157">
        <v>0</v>
      </c>
      <c r="V40" s="157">
        <f t="shared" si="13"/>
        <v>0</v>
      </c>
      <c r="W40" s="157"/>
      <c r="X40" s="157" t="s">
        <v>264</v>
      </c>
      <c r="Y40" s="157" t="s">
        <v>248</v>
      </c>
      <c r="Z40" s="147"/>
      <c r="AA40" s="147"/>
      <c r="AB40" s="147"/>
      <c r="AC40" s="147"/>
      <c r="AD40" s="147"/>
      <c r="AE40" s="147"/>
      <c r="AF40" s="147"/>
      <c r="AG40" s="147" t="s">
        <v>265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25</v>
      </c>
      <c r="B41" s="174" t="s">
        <v>1098</v>
      </c>
      <c r="C41" s="182" t="s">
        <v>1099</v>
      </c>
      <c r="D41" s="175" t="s">
        <v>244</v>
      </c>
      <c r="E41" s="176">
        <v>4</v>
      </c>
      <c r="F41" s="177"/>
      <c r="G41" s="178">
        <f t="shared" si="7"/>
        <v>0</v>
      </c>
      <c r="H41" s="177">
        <v>693</v>
      </c>
      <c r="I41" s="178">
        <f t="shared" si="8"/>
        <v>2772</v>
      </c>
      <c r="J41" s="177">
        <v>0</v>
      </c>
      <c r="K41" s="178">
        <f t="shared" si="9"/>
        <v>0</v>
      </c>
      <c r="L41" s="178">
        <v>21</v>
      </c>
      <c r="M41" s="178">
        <f t="shared" si="10"/>
        <v>0</v>
      </c>
      <c r="N41" s="176">
        <v>0</v>
      </c>
      <c r="O41" s="176">
        <f t="shared" si="11"/>
        <v>0</v>
      </c>
      <c r="P41" s="176">
        <v>0</v>
      </c>
      <c r="Q41" s="176">
        <f t="shared" si="12"/>
        <v>0</v>
      </c>
      <c r="R41" s="178"/>
      <c r="S41" s="178" t="s">
        <v>245</v>
      </c>
      <c r="T41" s="179" t="s">
        <v>246</v>
      </c>
      <c r="U41" s="157">
        <v>0</v>
      </c>
      <c r="V41" s="157">
        <f t="shared" si="13"/>
        <v>0</v>
      </c>
      <c r="W41" s="157"/>
      <c r="X41" s="157" t="s">
        <v>264</v>
      </c>
      <c r="Y41" s="157" t="s">
        <v>248</v>
      </c>
      <c r="Z41" s="147"/>
      <c r="AA41" s="147"/>
      <c r="AB41" s="147"/>
      <c r="AC41" s="147"/>
      <c r="AD41" s="147"/>
      <c r="AE41" s="147"/>
      <c r="AF41" s="147"/>
      <c r="AG41" s="147" t="s">
        <v>265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31.1" outlineLevel="1" x14ac:dyDescent="0.25">
      <c r="A42" s="173">
        <v>26</v>
      </c>
      <c r="B42" s="174" t="s">
        <v>1100</v>
      </c>
      <c r="C42" s="182" t="s">
        <v>1101</v>
      </c>
      <c r="D42" s="175" t="s">
        <v>244</v>
      </c>
      <c r="E42" s="176">
        <v>2</v>
      </c>
      <c r="F42" s="177"/>
      <c r="G42" s="178">
        <f t="shared" si="7"/>
        <v>0</v>
      </c>
      <c r="H42" s="177">
        <v>860</v>
      </c>
      <c r="I42" s="178">
        <f t="shared" si="8"/>
        <v>1720</v>
      </c>
      <c r="J42" s="177">
        <v>0</v>
      </c>
      <c r="K42" s="178">
        <f t="shared" si="9"/>
        <v>0</v>
      </c>
      <c r="L42" s="178">
        <v>21</v>
      </c>
      <c r="M42" s="178">
        <f t="shared" si="10"/>
        <v>0</v>
      </c>
      <c r="N42" s="176">
        <v>0</v>
      </c>
      <c r="O42" s="176">
        <f t="shared" si="11"/>
        <v>0</v>
      </c>
      <c r="P42" s="176">
        <v>0</v>
      </c>
      <c r="Q42" s="176">
        <f t="shared" si="12"/>
        <v>0</v>
      </c>
      <c r="R42" s="178"/>
      <c r="S42" s="178" t="s">
        <v>245</v>
      </c>
      <c r="T42" s="179" t="s">
        <v>246</v>
      </c>
      <c r="U42" s="157">
        <v>0</v>
      </c>
      <c r="V42" s="157">
        <f t="shared" si="13"/>
        <v>0</v>
      </c>
      <c r="W42" s="157"/>
      <c r="X42" s="157" t="s">
        <v>264</v>
      </c>
      <c r="Y42" s="157" t="s">
        <v>248</v>
      </c>
      <c r="Z42" s="147"/>
      <c r="AA42" s="147"/>
      <c r="AB42" s="147"/>
      <c r="AC42" s="147"/>
      <c r="AD42" s="147"/>
      <c r="AE42" s="147"/>
      <c r="AF42" s="147"/>
      <c r="AG42" s="147" t="s">
        <v>265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1.1" outlineLevel="1" x14ac:dyDescent="0.25">
      <c r="A43" s="173">
        <v>27</v>
      </c>
      <c r="B43" s="174" t="s">
        <v>1102</v>
      </c>
      <c r="C43" s="182" t="s">
        <v>1103</v>
      </c>
      <c r="D43" s="175" t="s">
        <v>244</v>
      </c>
      <c r="E43" s="176">
        <v>4</v>
      </c>
      <c r="F43" s="177"/>
      <c r="G43" s="178">
        <f t="shared" si="7"/>
        <v>0</v>
      </c>
      <c r="H43" s="177">
        <v>1050</v>
      </c>
      <c r="I43" s="178">
        <f t="shared" si="8"/>
        <v>4200</v>
      </c>
      <c r="J43" s="177">
        <v>0</v>
      </c>
      <c r="K43" s="178">
        <f t="shared" si="9"/>
        <v>0</v>
      </c>
      <c r="L43" s="178">
        <v>21</v>
      </c>
      <c r="M43" s="178">
        <f t="shared" si="10"/>
        <v>0</v>
      </c>
      <c r="N43" s="176">
        <v>0</v>
      </c>
      <c r="O43" s="176">
        <f t="shared" si="11"/>
        <v>0</v>
      </c>
      <c r="P43" s="176">
        <v>0</v>
      </c>
      <c r="Q43" s="176">
        <f t="shared" si="12"/>
        <v>0</v>
      </c>
      <c r="R43" s="178"/>
      <c r="S43" s="178" t="s">
        <v>245</v>
      </c>
      <c r="T43" s="179" t="s">
        <v>246</v>
      </c>
      <c r="U43" s="157">
        <v>0</v>
      </c>
      <c r="V43" s="157">
        <f t="shared" si="13"/>
        <v>0</v>
      </c>
      <c r="W43" s="157"/>
      <c r="X43" s="157" t="s">
        <v>264</v>
      </c>
      <c r="Y43" s="157" t="s">
        <v>248</v>
      </c>
      <c r="Z43" s="147"/>
      <c r="AA43" s="147"/>
      <c r="AB43" s="147"/>
      <c r="AC43" s="147"/>
      <c r="AD43" s="147"/>
      <c r="AE43" s="147"/>
      <c r="AF43" s="147"/>
      <c r="AG43" s="147" t="s">
        <v>265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28</v>
      </c>
      <c r="B44" s="174" t="s">
        <v>1104</v>
      </c>
      <c r="C44" s="182" t="s">
        <v>1105</v>
      </c>
      <c r="D44" s="175" t="s">
        <v>244</v>
      </c>
      <c r="E44" s="176">
        <v>4</v>
      </c>
      <c r="F44" s="177"/>
      <c r="G44" s="178">
        <f t="shared" si="7"/>
        <v>0</v>
      </c>
      <c r="H44" s="177">
        <v>2018</v>
      </c>
      <c r="I44" s="178">
        <f t="shared" si="8"/>
        <v>8072</v>
      </c>
      <c r="J44" s="177">
        <v>0</v>
      </c>
      <c r="K44" s="178">
        <f t="shared" si="9"/>
        <v>0</v>
      </c>
      <c r="L44" s="178">
        <v>21</v>
      </c>
      <c r="M44" s="178">
        <f t="shared" si="10"/>
        <v>0</v>
      </c>
      <c r="N44" s="176">
        <v>0</v>
      </c>
      <c r="O44" s="176">
        <f t="shared" si="11"/>
        <v>0</v>
      </c>
      <c r="P44" s="176">
        <v>0</v>
      </c>
      <c r="Q44" s="176">
        <f t="shared" si="12"/>
        <v>0</v>
      </c>
      <c r="R44" s="178"/>
      <c r="S44" s="178" t="s">
        <v>245</v>
      </c>
      <c r="T44" s="179" t="s">
        <v>246</v>
      </c>
      <c r="U44" s="157">
        <v>0</v>
      </c>
      <c r="V44" s="157">
        <f t="shared" si="13"/>
        <v>0</v>
      </c>
      <c r="W44" s="157"/>
      <c r="X44" s="157" t="s">
        <v>264</v>
      </c>
      <c r="Y44" s="157" t="s">
        <v>248</v>
      </c>
      <c r="Z44" s="147"/>
      <c r="AA44" s="147"/>
      <c r="AB44" s="147"/>
      <c r="AC44" s="147"/>
      <c r="AD44" s="147"/>
      <c r="AE44" s="147"/>
      <c r="AF44" s="147"/>
      <c r="AG44" s="147" t="s">
        <v>265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29</v>
      </c>
      <c r="B45" s="174" t="s">
        <v>1106</v>
      </c>
      <c r="C45" s="182" t="s">
        <v>1080</v>
      </c>
      <c r="D45" s="175"/>
      <c r="E45" s="176">
        <v>0</v>
      </c>
      <c r="F45" s="177"/>
      <c r="G45" s="178">
        <f t="shared" si="7"/>
        <v>0</v>
      </c>
      <c r="H45" s="177">
        <v>0</v>
      </c>
      <c r="I45" s="178">
        <f t="shared" si="8"/>
        <v>0</v>
      </c>
      <c r="J45" s="177">
        <v>0</v>
      </c>
      <c r="K45" s="178">
        <f t="shared" si="9"/>
        <v>0</v>
      </c>
      <c r="L45" s="178">
        <v>21</v>
      </c>
      <c r="M45" s="178">
        <f t="shared" si="10"/>
        <v>0</v>
      </c>
      <c r="N45" s="176">
        <v>0</v>
      </c>
      <c r="O45" s="176">
        <f t="shared" si="11"/>
        <v>0</v>
      </c>
      <c r="P45" s="176">
        <v>0</v>
      </c>
      <c r="Q45" s="176">
        <f t="shared" si="12"/>
        <v>0</v>
      </c>
      <c r="R45" s="178"/>
      <c r="S45" s="178" t="s">
        <v>245</v>
      </c>
      <c r="T45" s="179" t="s">
        <v>246</v>
      </c>
      <c r="U45" s="157">
        <v>0</v>
      </c>
      <c r="V45" s="157">
        <f t="shared" si="13"/>
        <v>0</v>
      </c>
      <c r="W45" s="157"/>
      <c r="X45" s="157" t="s">
        <v>247</v>
      </c>
      <c r="Y45" s="157" t="s">
        <v>248</v>
      </c>
      <c r="Z45" s="147"/>
      <c r="AA45" s="147"/>
      <c r="AB45" s="147"/>
      <c r="AC45" s="147"/>
      <c r="AD45" s="147"/>
      <c r="AE45" s="147"/>
      <c r="AF45" s="147"/>
      <c r="AG45" s="147" t="s">
        <v>249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0.75" outlineLevel="1" x14ac:dyDescent="0.25">
      <c r="A46" s="173">
        <v>30</v>
      </c>
      <c r="B46" s="174" t="s">
        <v>1107</v>
      </c>
      <c r="C46" s="182" t="s">
        <v>1108</v>
      </c>
      <c r="D46" s="175" t="s">
        <v>1083</v>
      </c>
      <c r="E46" s="176">
        <v>15</v>
      </c>
      <c r="F46" s="177"/>
      <c r="G46" s="178">
        <f t="shared" si="7"/>
        <v>0</v>
      </c>
      <c r="H46" s="177">
        <v>320</v>
      </c>
      <c r="I46" s="178">
        <f t="shared" si="8"/>
        <v>4800</v>
      </c>
      <c r="J46" s="177">
        <v>0</v>
      </c>
      <c r="K46" s="178">
        <f t="shared" si="9"/>
        <v>0</v>
      </c>
      <c r="L46" s="178">
        <v>21</v>
      </c>
      <c r="M46" s="178">
        <f t="shared" si="10"/>
        <v>0</v>
      </c>
      <c r="N46" s="176">
        <v>0</v>
      </c>
      <c r="O46" s="176">
        <f t="shared" si="11"/>
        <v>0</v>
      </c>
      <c r="P46" s="176">
        <v>0</v>
      </c>
      <c r="Q46" s="176">
        <f t="shared" si="12"/>
        <v>0</v>
      </c>
      <c r="R46" s="178"/>
      <c r="S46" s="178" t="s">
        <v>245</v>
      </c>
      <c r="T46" s="179" t="s">
        <v>246</v>
      </c>
      <c r="U46" s="157">
        <v>0</v>
      </c>
      <c r="V46" s="157">
        <f t="shared" si="13"/>
        <v>0</v>
      </c>
      <c r="W46" s="157"/>
      <c r="X46" s="157" t="s">
        <v>264</v>
      </c>
      <c r="Y46" s="157" t="s">
        <v>248</v>
      </c>
      <c r="Z46" s="147"/>
      <c r="AA46" s="147"/>
      <c r="AB46" s="147"/>
      <c r="AC46" s="147"/>
      <c r="AD46" s="147"/>
      <c r="AE46" s="147"/>
      <c r="AF46" s="147"/>
      <c r="AG46" s="147" t="s">
        <v>265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0.75" outlineLevel="1" x14ac:dyDescent="0.25">
      <c r="A47" s="173">
        <v>31</v>
      </c>
      <c r="B47" s="174" t="s">
        <v>298</v>
      </c>
      <c r="C47" s="182" t="s">
        <v>1109</v>
      </c>
      <c r="D47" s="175" t="s">
        <v>1083</v>
      </c>
      <c r="E47" s="176">
        <v>21</v>
      </c>
      <c r="F47" s="177"/>
      <c r="G47" s="178">
        <f t="shared" si="7"/>
        <v>0</v>
      </c>
      <c r="H47" s="177">
        <v>0</v>
      </c>
      <c r="I47" s="178">
        <f t="shared" si="8"/>
        <v>0</v>
      </c>
      <c r="J47" s="177">
        <v>390</v>
      </c>
      <c r="K47" s="178">
        <f t="shared" si="9"/>
        <v>8190</v>
      </c>
      <c r="L47" s="178">
        <v>21</v>
      </c>
      <c r="M47" s="178">
        <f t="shared" si="10"/>
        <v>0</v>
      </c>
      <c r="N47" s="176">
        <v>0</v>
      </c>
      <c r="O47" s="176">
        <f t="shared" si="11"/>
        <v>0</v>
      </c>
      <c r="P47" s="176">
        <v>0</v>
      </c>
      <c r="Q47" s="176">
        <f t="shared" si="12"/>
        <v>0</v>
      </c>
      <c r="R47" s="178"/>
      <c r="S47" s="178" t="s">
        <v>245</v>
      </c>
      <c r="T47" s="179" t="s">
        <v>246</v>
      </c>
      <c r="U47" s="157">
        <v>0</v>
      </c>
      <c r="V47" s="157">
        <f t="shared" si="13"/>
        <v>0</v>
      </c>
      <c r="W47" s="157"/>
      <c r="X47" s="157" t="s">
        <v>247</v>
      </c>
      <c r="Y47" s="157" t="s">
        <v>248</v>
      </c>
      <c r="Z47" s="147"/>
      <c r="AA47" s="147"/>
      <c r="AB47" s="147"/>
      <c r="AC47" s="147"/>
      <c r="AD47" s="147"/>
      <c r="AE47" s="147"/>
      <c r="AF47" s="147"/>
      <c r="AG47" s="147" t="s">
        <v>249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0.75" outlineLevel="1" x14ac:dyDescent="0.25">
      <c r="A48" s="173">
        <v>32</v>
      </c>
      <c r="B48" s="174" t="s">
        <v>300</v>
      </c>
      <c r="C48" s="182" t="s">
        <v>1110</v>
      </c>
      <c r="D48" s="175" t="s">
        <v>1083</v>
      </c>
      <c r="E48" s="176">
        <v>2</v>
      </c>
      <c r="F48" s="177"/>
      <c r="G48" s="178">
        <f t="shared" si="7"/>
        <v>0</v>
      </c>
      <c r="H48" s="177">
        <v>0</v>
      </c>
      <c r="I48" s="178">
        <f t="shared" si="8"/>
        <v>0</v>
      </c>
      <c r="J48" s="177">
        <v>460</v>
      </c>
      <c r="K48" s="178">
        <f t="shared" si="9"/>
        <v>920</v>
      </c>
      <c r="L48" s="178">
        <v>21</v>
      </c>
      <c r="M48" s="178">
        <f t="shared" si="10"/>
        <v>0</v>
      </c>
      <c r="N48" s="176">
        <v>0</v>
      </c>
      <c r="O48" s="176">
        <f t="shared" si="11"/>
        <v>0</v>
      </c>
      <c r="P48" s="176">
        <v>0</v>
      </c>
      <c r="Q48" s="176">
        <f t="shared" si="12"/>
        <v>0</v>
      </c>
      <c r="R48" s="178"/>
      <c r="S48" s="178" t="s">
        <v>245</v>
      </c>
      <c r="T48" s="179" t="s">
        <v>246</v>
      </c>
      <c r="U48" s="157">
        <v>0</v>
      </c>
      <c r="V48" s="157">
        <f t="shared" si="13"/>
        <v>0</v>
      </c>
      <c r="W48" s="157"/>
      <c r="X48" s="157" t="s">
        <v>247</v>
      </c>
      <c r="Y48" s="157" t="s">
        <v>248</v>
      </c>
      <c r="Z48" s="147"/>
      <c r="AA48" s="147"/>
      <c r="AB48" s="147"/>
      <c r="AC48" s="147"/>
      <c r="AD48" s="147"/>
      <c r="AE48" s="147"/>
      <c r="AF48" s="147"/>
      <c r="AG48" s="147" t="s">
        <v>249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73">
        <v>33</v>
      </c>
      <c r="B49" s="174" t="s">
        <v>1111</v>
      </c>
      <c r="C49" s="182" t="s">
        <v>1112</v>
      </c>
      <c r="D49" s="175" t="s">
        <v>1083</v>
      </c>
      <c r="E49" s="176">
        <v>12</v>
      </c>
      <c r="F49" s="177"/>
      <c r="G49" s="178">
        <f t="shared" si="7"/>
        <v>0</v>
      </c>
      <c r="H49" s="177">
        <v>237</v>
      </c>
      <c r="I49" s="178">
        <f t="shared" si="8"/>
        <v>2844</v>
      </c>
      <c r="J49" s="177">
        <v>0</v>
      </c>
      <c r="K49" s="178">
        <f t="shared" si="9"/>
        <v>0</v>
      </c>
      <c r="L49" s="178">
        <v>21</v>
      </c>
      <c r="M49" s="178">
        <f t="shared" si="10"/>
        <v>0</v>
      </c>
      <c r="N49" s="176">
        <v>0</v>
      </c>
      <c r="O49" s="176">
        <f t="shared" si="11"/>
        <v>0</v>
      </c>
      <c r="P49" s="176">
        <v>0</v>
      </c>
      <c r="Q49" s="176">
        <f t="shared" si="12"/>
        <v>0</v>
      </c>
      <c r="R49" s="178"/>
      <c r="S49" s="178" t="s">
        <v>245</v>
      </c>
      <c r="T49" s="179" t="s">
        <v>246</v>
      </c>
      <c r="U49" s="157">
        <v>0</v>
      </c>
      <c r="V49" s="157">
        <f t="shared" si="13"/>
        <v>0</v>
      </c>
      <c r="W49" s="157"/>
      <c r="X49" s="157" t="s">
        <v>264</v>
      </c>
      <c r="Y49" s="157" t="s">
        <v>248</v>
      </c>
      <c r="Z49" s="147"/>
      <c r="AA49" s="147"/>
      <c r="AB49" s="147"/>
      <c r="AC49" s="147"/>
      <c r="AD49" s="147"/>
      <c r="AE49" s="147"/>
      <c r="AF49" s="147"/>
      <c r="AG49" s="147" t="s">
        <v>265</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3">
        <v>34</v>
      </c>
      <c r="B50" s="174" t="s">
        <v>304</v>
      </c>
      <c r="C50" s="182" t="s">
        <v>1113</v>
      </c>
      <c r="D50" s="175" t="s">
        <v>1083</v>
      </c>
      <c r="E50" s="176">
        <v>8</v>
      </c>
      <c r="F50" s="177"/>
      <c r="G50" s="178">
        <f t="shared" si="7"/>
        <v>0</v>
      </c>
      <c r="H50" s="177">
        <v>0</v>
      </c>
      <c r="I50" s="178">
        <f t="shared" si="8"/>
        <v>0</v>
      </c>
      <c r="J50" s="177">
        <v>292</v>
      </c>
      <c r="K50" s="178">
        <f t="shared" si="9"/>
        <v>2336</v>
      </c>
      <c r="L50" s="178">
        <v>21</v>
      </c>
      <c r="M50" s="178">
        <f t="shared" si="10"/>
        <v>0</v>
      </c>
      <c r="N50" s="176">
        <v>0</v>
      </c>
      <c r="O50" s="176">
        <f t="shared" si="11"/>
        <v>0</v>
      </c>
      <c r="P50" s="176">
        <v>0</v>
      </c>
      <c r="Q50" s="176">
        <f t="shared" si="12"/>
        <v>0</v>
      </c>
      <c r="R50" s="178"/>
      <c r="S50" s="178" t="s">
        <v>245</v>
      </c>
      <c r="T50" s="179" t="s">
        <v>246</v>
      </c>
      <c r="U50" s="157">
        <v>0</v>
      </c>
      <c r="V50" s="157">
        <f t="shared" si="13"/>
        <v>0</v>
      </c>
      <c r="W50" s="157"/>
      <c r="X50" s="157" t="s">
        <v>247</v>
      </c>
      <c r="Y50" s="157" t="s">
        <v>248</v>
      </c>
      <c r="Z50" s="147"/>
      <c r="AA50" s="147"/>
      <c r="AB50" s="147"/>
      <c r="AC50" s="147"/>
      <c r="AD50" s="147"/>
      <c r="AE50" s="147"/>
      <c r="AF50" s="147"/>
      <c r="AG50" s="147" t="s">
        <v>249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35</v>
      </c>
      <c r="B51" s="174" t="s">
        <v>1114</v>
      </c>
      <c r="C51" s="182" t="s">
        <v>1115</v>
      </c>
      <c r="D51" s="175" t="s">
        <v>581</v>
      </c>
      <c r="E51" s="176">
        <v>2</v>
      </c>
      <c r="F51" s="177"/>
      <c r="G51" s="178">
        <f t="shared" si="7"/>
        <v>0</v>
      </c>
      <c r="H51" s="177">
        <v>800</v>
      </c>
      <c r="I51" s="178">
        <f t="shared" si="8"/>
        <v>1600</v>
      </c>
      <c r="J51" s="177">
        <v>0</v>
      </c>
      <c r="K51" s="178">
        <f t="shared" si="9"/>
        <v>0</v>
      </c>
      <c r="L51" s="178">
        <v>21</v>
      </c>
      <c r="M51" s="178">
        <f t="shared" si="10"/>
        <v>0</v>
      </c>
      <c r="N51" s="176">
        <v>0</v>
      </c>
      <c r="O51" s="176">
        <f t="shared" si="11"/>
        <v>0</v>
      </c>
      <c r="P51" s="176">
        <v>0</v>
      </c>
      <c r="Q51" s="176">
        <f t="shared" si="12"/>
        <v>0</v>
      </c>
      <c r="R51" s="178"/>
      <c r="S51" s="178" t="s">
        <v>245</v>
      </c>
      <c r="T51" s="179" t="s">
        <v>246</v>
      </c>
      <c r="U51" s="157">
        <v>0</v>
      </c>
      <c r="V51" s="157">
        <f t="shared" si="13"/>
        <v>0</v>
      </c>
      <c r="W51" s="157"/>
      <c r="X51" s="157" t="s">
        <v>264</v>
      </c>
      <c r="Y51" s="157" t="s">
        <v>248</v>
      </c>
      <c r="Z51" s="147"/>
      <c r="AA51" s="147"/>
      <c r="AB51" s="147"/>
      <c r="AC51" s="147"/>
      <c r="AD51" s="147"/>
      <c r="AE51" s="147"/>
      <c r="AF51" s="147"/>
      <c r="AG51" s="147" t="s">
        <v>265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36</v>
      </c>
      <c r="B52" s="174" t="s">
        <v>310</v>
      </c>
      <c r="C52" s="182" t="s">
        <v>1085</v>
      </c>
      <c r="D52" s="175" t="s">
        <v>244</v>
      </c>
      <c r="E52" s="176">
        <v>1</v>
      </c>
      <c r="F52" s="177"/>
      <c r="G52" s="178">
        <f t="shared" si="7"/>
        <v>0</v>
      </c>
      <c r="H52" s="177">
        <v>0</v>
      </c>
      <c r="I52" s="178">
        <f t="shared" si="8"/>
        <v>0</v>
      </c>
      <c r="J52" s="177">
        <v>4209</v>
      </c>
      <c r="K52" s="178">
        <f t="shared" si="9"/>
        <v>4209</v>
      </c>
      <c r="L52" s="178">
        <v>21</v>
      </c>
      <c r="M52" s="178">
        <f t="shared" si="10"/>
        <v>0</v>
      </c>
      <c r="N52" s="176">
        <v>0</v>
      </c>
      <c r="O52" s="176">
        <f t="shared" si="11"/>
        <v>0</v>
      </c>
      <c r="P52" s="176">
        <v>0</v>
      </c>
      <c r="Q52" s="176">
        <f t="shared" si="12"/>
        <v>0</v>
      </c>
      <c r="R52" s="178"/>
      <c r="S52" s="178" t="s">
        <v>245</v>
      </c>
      <c r="T52" s="179" t="s">
        <v>246</v>
      </c>
      <c r="U52" s="157">
        <v>0</v>
      </c>
      <c r="V52" s="157">
        <f t="shared" si="13"/>
        <v>0</v>
      </c>
      <c r="W52" s="157"/>
      <c r="X52" s="157" t="s">
        <v>247</v>
      </c>
      <c r="Y52" s="157" t="s">
        <v>248</v>
      </c>
      <c r="Z52" s="147"/>
      <c r="AA52" s="147"/>
      <c r="AB52" s="147"/>
      <c r="AC52" s="147"/>
      <c r="AD52" s="147"/>
      <c r="AE52" s="147"/>
      <c r="AF52" s="147"/>
      <c r="AG52" s="147" t="s">
        <v>249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37</v>
      </c>
      <c r="B53" s="174" t="s">
        <v>313</v>
      </c>
      <c r="C53" s="182" t="s">
        <v>1086</v>
      </c>
      <c r="D53" s="175" t="s">
        <v>244</v>
      </c>
      <c r="E53" s="176">
        <v>1</v>
      </c>
      <c r="F53" s="177"/>
      <c r="G53" s="178">
        <f t="shared" si="7"/>
        <v>0</v>
      </c>
      <c r="H53" s="177">
        <v>0</v>
      </c>
      <c r="I53" s="178">
        <f t="shared" si="8"/>
        <v>0</v>
      </c>
      <c r="J53" s="177">
        <v>16681</v>
      </c>
      <c r="K53" s="178">
        <f t="shared" si="9"/>
        <v>16681</v>
      </c>
      <c r="L53" s="178">
        <v>21</v>
      </c>
      <c r="M53" s="178">
        <f t="shared" si="10"/>
        <v>0</v>
      </c>
      <c r="N53" s="176">
        <v>0</v>
      </c>
      <c r="O53" s="176">
        <f t="shared" si="11"/>
        <v>0</v>
      </c>
      <c r="P53" s="176">
        <v>0</v>
      </c>
      <c r="Q53" s="176">
        <f t="shared" si="12"/>
        <v>0</v>
      </c>
      <c r="R53" s="178"/>
      <c r="S53" s="178" t="s">
        <v>245</v>
      </c>
      <c r="T53" s="179" t="s">
        <v>246</v>
      </c>
      <c r="U53" s="157">
        <v>0</v>
      </c>
      <c r="V53" s="157">
        <f t="shared" si="13"/>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5">
      <c r="A54" s="159" t="s">
        <v>240</v>
      </c>
      <c r="B54" s="160" t="s">
        <v>94</v>
      </c>
      <c r="C54" s="181" t="s">
        <v>96</v>
      </c>
      <c r="D54" s="161"/>
      <c r="E54" s="162"/>
      <c r="F54" s="163"/>
      <c r="G54" s="163">
        <f>SUMIF(AG55:AG62,"&lt;&gt;NOR",G55:G62)</f>
        <v>0</v>
      </c>
      <c r="H54" s="163"/>
      <c r="I54" s="163">
        <f>SUM(I55:I62)</f>
        <v>4820</v>
      </c>
      <c r="J54" s="163"/>
      <c r="K54" s="163">
        <f>SUM(K55:K62)</f>
        <v>2362</v>
      </c>
      <c r="L54" s="163"/>
      <c r="M54" s="163">
        <f>SUM(M55:M62)</f>
        <v>0</v>
      </c>
      <c r="N54" s="162"/>
      <c r="O54" s="162">
        <f>SUM(O55:O62)</f>
        <v>0</v>
      </c>
      <c r="P54" s="162"/>
      <c r="Q54" s="162">
        <f>SUM(Q55:Q62)</f>
        <v>0</v>
      </c>
      <c r="R54" s="163"/>
      <c r="S54" s="163"/>
      <c r="T54" s="164"/>
      <c r="U54" s="158"/>
      <c r="V54" s="158">
        <f>SUM(V55:V62)</f>
        <v>0</v>
      </c>
      <c r="W54" s="158"/>
      <c r="X54" s="158"/>
      <c r="Y54" s="158"/>
      <c r="AG54" t="s">
        <v>241</v>
      </c>
    </row>
    <row r="55" spans="1:60" outlineLevel="1" x14ac:dyDescent="0.25">
      <c r="A55" s="166">
        <v>38</v>
      </c>
      <c r="B55" s="167" t="s">
        <v>1116</v>
      </c>
      <c r="C55" s="183" t="s">
        <v>1117</v>
      </c>
      <c r="D55" s="168" t="s">
        <v>244</v>
      </c>
      <c r="E55" s="169">
        <v>1</v>
      </c>
      <c r="F55" s="170">
        <v>0</v>
      </c>
      <c r="G55" s="171">
        <f>ROUND(E55*F55,2)</f>
        <v>0</v>
      </c>
      <c r="H55" s="170">
        <v>0</v>
      </c>
      <c r="I55" s="171">
        <f>ROUND(E55*H55,2)</f>
        <v>0</v>
      </c>
      <c r="J55" s="170">
        <v>0</v>
      </c>
      <c r="K55" s="171">
        <f>ROUND(E55*J55,2)</f>
        <v>0</v>
      </c>
      <c r="L55" s="171">
        <v>21</v>
      </c>
      <c r="M55" s="171">
        <f>G55*(1+L55/100)</f>
        <v>0</v>
      </c>
      <c r="N55" s="169">
        <v>0</v>
      </c>
      <c r="O55" s="169">
        <f>ROUND(E55*N55,2)</f>
        <v>0</v>
      </c>
      <c r="P55" s="169">
        <v>0</v>
      </c>
      <c r="Q55" s="169">
        <f>ROUND(E55*P55,2)</f>
        <v>0</v>
      </c>
      <c r="R55" s="171"/>
      <c r="S55" s="171" t="s">
        <v>245</v>
      </c>
      <c r="T55" s="172" t="s">
        <v>246</v>
      </c>
      <c r="U55" s="157">
        <v>0</v>
      </c>
      <c r="V55" s="157">
        <f>ROUND(E55*U55,2)</f>
        <v>0</v>
      </c>
      <c r="W55" s="157"/>
      <c r="X55" s="157" t="s">
        <v>264</v>
      </c>
      <c r="Y55" s="157" t="s">
        <v>248</v>
      </c>
      <c r="Z55" s="147"/>
      <c r="AA55" s="147"/>
      <c r="AB55" s="147"/>
      <c r="AC55" s="147"/>
      <c r="AD55" s="147"/>
      <c r="AE55" s="147"/>
      <c r="AF55" s="147"/>
      <c r="AG55" s="147" t="s">
        <v>265</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1.35" outlineLevel="2" x14ac:dyDescent="0.25">
      <c r="A56" s="154"/>
      <c r="B56" s="155"/>
      <c r="C56" s="342" t="s">
        <v>1118</v>
      </c>
      <c r="D56" s="343"/>
      <c r="E56" s="343"/>
      <c r="F56" s="343"/>
      <c r="G56" s="343"/>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309</v>
      </c>
      <c r="AH56" s="147"/>
      <c r="AI56" s="147"/>
      <c r="AJ56" s="147"/>
      <c r="AK56" s="147"/>
      <c r="AL56" s="147"/>
      <c r="AM56" s="147"/>
      <c r="AN56" s="147"/>
      <c r="AO56" s="147"/>
      <c r="AP56" s="147"/>
      <c r="AQ56" s="147"/>
      <c r="AR56" s="147"/>
      <c r="AS56" s="147"/>
      <c r="AT56" s="147"/>
      <c r="AU56" s="147"/>
      <c r="AV56" s="147"/>
      <c r="AW56" s="147"/>
      <c r="AX56" s="147"/>
      <c r="AY56" s="147"/>
      <c r="AZ56" s="147"/>
      <c r="BA56" s="180" t="str">
        <f>C56</f>
        <v>- není dodávkou profese VZT                                                                                                         - ostatní parametry viz TZ a její příloha číslo 1</v>
      </c>
      <c r="BB56" s="147"/>
      <c r="BC56" s="147"/>
      <c r="BD56" s="147"/>
      <c r="BE56" s="147"/>
      <c r="BF56" s="147"/>
      <c r="BG56" s="147"/>
      <c r="BH56" s="147"/>
    </row>
    <row r="57" spans="1:60" ht="20.75" outlineLevel="1" x14ac:dyDescent="0.25">
      <c r="A57" s="173">
        <v>39</v>
      </c>
      <c r="B57" s="174" t="s">
        <v>1119</v>
      </c>
      <c r="C57" s="182" t="s">
        <v>1120</v>
      </c>
      <c r="D57" s="175" t="s">
        <v>244</v>
      </c>
      <c r="E57" s="176">
        <v>1</v>
      </c>
      <c r="F57" s="177"/>
      <c r="G57" s="178">
        <f t="shared" ref="G57:G62" si="14">ROUND(E57*F57,2)</f>
        <v>0</v>
      </c>
      <c r="H57" s="177">
        <v>3320</v>
      </c>
      <c r="I57" s="178">
        <f t="shared" ref="I57:I62" si="15">ROUND(E57*H57,2)</f>
        <v>3320</v>
      </c>
      <c r="J57" s="177">
        <v>0</v>
      </c>
      <c r="K57" s="178">
        <f t="shared" ref="K57:K62" si="16">ROUND(E57*J57,2)</f>
        <v>0</v>
      </c>
      <c r="L57" s="178">
        <v>21</v>
      </c>
      <c r="M57" s="178">
        <f t="shared" ref="M57:M62" si="17">G57*(1+L57/100)</f>
        <v>0</v>
      </c>
      <c r="N57" s="176">
        <v>0</v>
      </c>
      <c r="O57" s="176">
        <f t="shared" ref="O57:O62" si="18">ROUND(E57*N57,2)</f>
        <v>0</v>
      </c>
      <c r="P57" s="176">
        <v>0</v>
      </c>
      <c r="Q57" s="176">
        <f t="shared" ref="Q57:Q62" si="19">ROUND(E57*P57,2)</f>
        <v>0</v>
      </c>
      <c r="R57" s="178"/>
      <c r="S57" s="178" t="s">
        <v>245</v>
      </c>
      <c r="T57" s="179" t="s">
        <v>246</v>
      </c>
      <c r="U57" s="157">
        <v>0</v>
      </c>
      <c r="V57" s="157">
        <f t="shared" ref="V57:V62" si="20">ROUND(E57*U57,2)</f>
        <v>0</v>
      </c>
      <c r="W57" s="157"/>
      <c r="X57" s="157" t="s">
        <v>264</v>
      </c>
      <c r="Y57" s="157" t="s">
        <v>248</v>
      </c>
      <c r="Z57" s="147"/>
      <c r="AA57" s="147"/>
      <c r="AB57" s="147"/>
      <c r="AC57" s="147"/>
      <c r="AD57" s="147"/>
      <c r="AE57" s="147"/>
      <c r="AF57" s="147"/>
      <c r="AG57" s="147" t="s">
        <v>265</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40</v>
      </c>
      <c r="B58" s="174" t="s">
        <v>1121</v>
      </c>
      <c r="C58" s="182" t="s">
        <v>1122</v>
      </c>
      <c r="D58" s="175" t="s">
        <v>244</v>
      </c>
      <c r="E58" s="176">
        <v>1</v>
      </c>
      <c r="F58" s="177"/>
      <c r="G58" s="178">
        <f t="shared" si="14"/>
        <v>0</v>
      </c>
      <c r="H58" s="177">
        <v>0</v>
      </c>
      <c r="I58" s="178">
        <f t="shared" si="15"/>
        <v>0</v>
      </c>
      <c r="J58" s="177">
        <v>379</v>
      </c>
      <c r="K58" s="178">
        <f t="shared" si="16"/>
        <v>379</v>
      </c>
      <c r="L58" s="178">
        <v>21</v>
      </c>
      <c r="M58" s="178">
        <f t="shared" si="17"/>
        <v>0</v>
      </c>
      <c r="N58" s="176">
        <v>0</v>
      </c>
      <c r="O58" s="176">
        <f t="shared" si="18"/>
        <v>0</v>
      </c>
      <c r="P58" s="176">
        <v>0</v>
      </c>
      <c r="Q58" s="176">
        <f t="shared" si="19"/>
        <v>0</v>
      </c>
      <c r="R58" s="178"/>
      <c r="S58" s="178" t="s">
        <v>245</v>
      </c>
      <c r="T58" s="179" t="s">
        <v>246</v>
      </c>
      <c r="U58" s="157">
        <v>0</v>
      </c>
      <c r="V58" s="157">
        <f t="shared" si="20"/>
        <v>0</v>
      </c>
      <c r="W58" s="157"/>
      <c r="X58" s="157" t="s">
        <v>247</v>
      </c>
      <c r="Y58" s="157" t="s">
        <v>248</v>
      </c>
      <c r="Z58" s="147"/>
      <c r="AA58" s="147"/>
      <c r="AB58" s="147"/>
      <c r="AC58" s="147"/>
      <c r="AD58" s="147"/>
      <c r="AE58" s="147"/>
      <c r="AF58" s="147"/>
      <c r="AG58" s="147" t="s">
        <v>249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0.75" outlineLevel="1" x14ac:dyDescent="0.25">
      <c r="A59" s="173">
        <v>41</v>
      </c>
      <c r="B59" s="174" t="s">
        <v>1123</v>
      </c>
      <c r="C59" s="182" t="s">
        <v>1110</v>
      </c>
      <c r="D59" s="175" t="s">
        <v>1083</v>
      </c>
      <c r="E59" s="176">
        <v>2</v>
      </c>
      <c r="F59" s="177"/>
      <c r="G59" s="178">
        <f t="shared" si="14"/>
        <v>0</v>
      </c>
      <c r="H59" s="177">
        <v>460</v>
      </c>
      <c r="I59" s="178">
        <f t="shared" si="15"/>
        <v>920</v>
      </c>
      <c r="J59" s="177">
        <v>0</v>
      </c>
      <c r="K59" s="178">
        <f t="shared" si="16"/>
        <v>0</v>
      </c>
      <c r="L59" s="178">
        <v>21</v>
      </c>
      <c r="M59" s="178">
        <f t="shared" si="17"/>
        <v>0</v>
      </c>
      <c r="N59" s="176">
        <v>0</v>
      </c>
      <c r="O59" s="176">
        <f t="shared" si="18"/>
        <v>0</v>
      </c>
      <c r="P59" s="176">
        <v>0</v>
      </c>
      <c r="Q59" s="176">
        <f t="shared" si="19"/>
        <v>0</v>
      </c>
      <c r="R59" s="178"/>
      <c r="S59" s="178" t="s">
        <v>245</v>
      </c>
      <c r="T59" s="179" t="s">
        <v>246</v>
      </c>
      <c r="U59" s="157">
        <v>0</v>
      </c>
      <c r="V59" s="157">
        <f t="shared" si="20"/>
        <v>0</v>
      </c>
      <c r="W59" s="157"/>
      <c r="X59" s="157" t="s">
        <v>264</v>
      </c>
      <c r="Y59" s="157" t="s">
        <v>248</v>
      </c>
      <c r="Z59" s="147"/>
      <c r="AA59" s="147"/>
      <c r="AB59" s="147"/>
      <c r="AC59" s="147"/>
      <c r="AD59" s="147"/>
      <c r="AE59" s="147"/>
      <c r="AF59" s="147"/>
      <c r="AG59" s="147" t="s">
        <v>265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0.75" outlineLevel="1" x14ac:dyDescent="0.25">
      <c r="A60" s="173">
        <v>42</v>
      </c>
      <c r="B60" s="174" t="s">
        <v>1124</v>
      </c>
      <c r="C60" s="182" t="s">
        <v>1125</v>
      </c>
      <c r="D60" s="175" t="s">
        <v>1083</v>
      </c>
      <c r="E60" s="176">
        <v>1</v>
      </c>
      <c r="F60" s="177"/>
      <c r="G60" s="178">
        <f t="shared" si="14"/>
        <v>0</v>
      </c>
      <c r="H60" s="177">
        <v>580</v>
      </c>
      <c r="I60" s="178">
        <f t="shared" si="15"/>
        <v>580</v>
      </c>
      <c r="J60" s="177">
        <v>0</v>
      </c>
      <c r="K60" s="178">
        <f t="shared" si="16"/>
        <v>0</v>
      </c>
      <c r="L60" s="178">
        <v>21</v>
      </c>
      <c r="M60" s="178">
        <f t="shared" si="17"/>
        <v>0</v>
      </c>
      <c r="N60" s="176">
        <v>0</v>
      </c>
      <c r="O60" s="176">
        <f t="shared" si="18"/>
        <v>0</v>
      </c>
      <c r="P60" s="176">
        <v>0</v>
      </c>
      <c r="Q60" s="176">
        <f t="shared" si="19"/>
        <v>0</v>
      </c>
      <c r="R60" s="178"/>
      <c r="S60" s="178" t="s">
        <v>245</v>
      </c>
      <c r="T60" s="179" t="s">
        <v>246</v>
      </c>
      <c r="U60" s="157">
        <v>0</v>
      </c>
      <c r="V60" s="157">
        <f t="shared" si="20"/>
        <v>0</v>
      </c>
      <c r="W60" s="157"/>
      <c r="X60" s="157" t="s">
        <v>264</v>
      </c>
      <c r="Y60" s="157" t="s">
        <v>248</v>
      </c>
      <c r="Z60" s="147"/>
      <c r="AA60" s="147"/>
      <c r="AB60" s="147"/>
      <c r="AC60" s="147"/>
      <c r="AD60" s="147"/>
      <c r="AE60" s="147"/>
      <c r="AF60" s="147"/>
      <c r="AG60" s="147" t="s">
        <v>265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3">
        <v>43</v>
      </c>
      <c r="B61" s="174" t="s">
        <v>327</v>
      </c>
      <c r="C61" s="182" t="s">
        <v>1085</v>
      </c>
      <c r="D61" s="175" t="s">
        <v>244</v>
      </c>
      <c r="E61" s="176">
        <v>1</v>
      </c>
      <c r="F61" s="177"/>
      <c r="G61" s="178">
        <f t="shared" si="14"/>
        <v>0</v>
      </c>
      <c r="H61" s="177">
        <v>0</v>
      </c>
      <c r="I61" s="178">
        <f t="shared" si="15"/>
        <v>0</v>
      </c>
      <c r="J61" s="177">
        <v>423</v>
      </c>
      <c r="K61" s="178">
        <f t="shared" si="16"/>
        <v>423</v>
      </c>
      <c r="L61" s="178">
        <v>21</v>
      </c>
      <c r="M61" s="178">
        <f t="shared" si="17"/>
        <v>0</v>
      </c>
      <c r="N61" s="176">
        <v>0</v>
      </c>
      <c r="O61" s="176">
        <f t="shared" si="18"/>
        <v>0</v>
      </c>
      <c r="P61" s="176">
        <v>0</v>
      </c>
      <c r="Q61" s="176">
        <f t="shared" si="19"/>
        <v>0</v>
      </c>
      <c r="R61" s="178"/>
      <c r="S61" s="178" t="s">
        <v>245</v>
      </c>
      <c r="T61" s="179" t="s">
        <v>246</v>
      </c>
      <c r="U61" s="157">
        <v>0</v>
      </c>
      <c r="V61" s="157">
        <f t="shared" si="20"/>
        <v>0</v>
      </c>
      <c r="W61" s="157"/>
      <c r="X61" s="157" t="s">
        <v>247</v>
      </c>
      <c r="Y61" s="157" t="s">
        <v>248</v>
      </c>
      <c r="Z61" s="147"/>
      <c r="AA61" s="147" t="s">
        <v>1967</v>
      </c>
      <c r="AB61" s="147"/>
      <c r="AC61" s="147"/>
      <c r="AD61" s="147"/>
      <c r="AE61" s="147"/>
      <c r="AF61" s="147"/>
      <c r="AG61" s="147" t="s">
        <v>249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44</v>
      </c>
      <c r="B62" s="174" t="s">
        <v>329</v>
      </c>
      <c r="C62" s="182" t="s">
        <v>1086</v>
      </c>
      <c r="D62" s="175" t="s">
        <v>244</v>
      </c>
      <c r="E62" s="176">
        <v>1</v>
      </c>
      <c r="F62" s="177"/>
      <c r="G62" s="178">
        <f t="shared" si="14"/>
        <v>0</v>
      </c>
      <c r="H62" s="177">
        <v>0</v>
      </c>
      <c r="I62" s="178">
        <f t="shared" si="15"/>
        <v>0</v>
      </c>
      <c r="J62" s="177">
        <v>1560</v>
      </c>
      <c r="K62" s="178">
        <f t="shared" si="16"/>
        <v>1560</v>
      </c>
      <c r="L62" s="178">
        <v>21</v>
      </c>
      <c r="M62" s="178">
        <f t="shared" si="17"/>
        <v>0</v>
      </c>
      <c r="N62" s="176">
        <v>0</v>
      </c>
      <c r="O62" s="176">
        <f t="shared" si="18"/>
        <v>0</v>
      </c>
      <c r="P62" s="176">
        <v>0</v>
      </c>
      <c r="Q62" s="176">
        <f t="shared" si="19"/>
        <v>0</v>
      </c>
      <c r="R62" s="178"/>
      <c r="S62" s="178" t="s">
        <v>245</v>
      </c>
      <c r="T62" s="179" t="s">
        <v>246</v>
      </c>
      <c r="U62" s="157">
        <v>0</v>
      </c>
      <c r="V62" s="157">
        <f t="shared" si="20"/>
        <v>0</v>
      </c>
      <c r="W62" s="157"/>
      <c r="X62" s="157" t="s">
        <v>247</v>
      </c>
      <c r="Y62" s="157" t="s">
        <v>248</v>
      </c>
      <c r="Z62" s="147"/>
      <c r="AA62" s="147"/>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x14ac:dyDescent="0.25">
      <c r="A63" s="159" t="s">
        <v>240</v>
      </c>
      <c r="B63" s="160" t="s">
        <v>98</v>
      </c>
      <c r="C63" s="181" t="s">
        <v>101</v>
      </c>
      <c r="D63" s="161"/>
      <c r="E63" s="162"/>
      <c r="F63" s="163"/>
      <c r="G63" s="163">
        <f>SUMIF(AG64:AG75,"&lt;&gt;NOR",G64:G75)</f>
        <v>0</v>
      </c>
      <c r="H63" s="163"/>
      <c r="I63" s="163">
        <f>SUM(I64:I75)</f>
        <v>6818</v>
      </c>
      <c r="J63" s="163"/>
      <c r="K63" s="163">
        <f>SUM(K64:K75)</f>
        <v>9147</v>
      </c>
      <c r="L63" s="163"/>
      <c r="M63" s="163">
        <f>SUM(M64:M75)</f>
        <v>0</v>
      </c>
      <c r="N63" s="162"/>
      <c r="O63" s="162">
        <f>SUM(O64:O75)</f>
        <v>0</v>
      </c>
      <c r="P63" s="162"/>
      <c r="Q63" s="162">
        <f>SUM(Q64:Q75)</f>
        <v>0</v>
      </c>
      <c r="R63" s="163"/>
      <c r="S63" s="163"/>
      <c r="T63" s="164"/>
      <c r="U63" s="158"/>
      <c r="V63" s="158">
        <f>SUM(V64:V75)</f>
        <v>0</v>
      </c>
      <c r="W63" s="158"/>
      <c r="X63" s="158"/>
      <c r="Y63" s="158"/>
      <c r="AG63" t="s">
        <v>241</v>
      </c>
    </row>
    <row r="64" spans="1:60" outlineLevel="1" x14ac:dyDescent="0.25">
      <c r="A64" s="166">
        <v>45</v>
      </c>
      <c r="B64" s="167" t="s">
        <v>1126</v>
      </c>
      <c r="C64" s="183" t="s">
        <v>1127</v>
      </c>
      <c r="D64" s="168" t="s">
        <v>244</v>
      </c>
      <c r="E64" s="169">
        <v>1</v>
      </c>
      <c r="F64" s="170"/>
      <c r="G64" s="171">
        <f>ROUND(E64*F64,2)</f>
        <v>0</v>
      </c>
      <c r="H64" s="170">
        <v>0</v>
      </c>
      <c r="I64" s="171">
        <f>ROUND(E64*H64,2)</f>
        <v>0</v>
      </c>
      <c r="J64" s="170">
        <v>0</v>
      </c>
      <c r="K64" s="171">
        <f>ROUND(E64*J64,2)</f>
        <v>0</v>
      </c>
      <c r="L64" s="171">
        <v>21</v>
      </c>
      <c r="M64" s="171">
        <f>G64*(1+L64/100)</f>
        <v>0</v>
      </c>
      <c r="N64" s="169">
        <v>0</v>
      </c>
      <c r="O64" s="169">
        <f>ROUND(E64*N64,2)</f>
        <v>0</v>
      </c>
      <c r="P64" s="169">
        <v>0</v>
      </c>
      <c r="Q64" s="169">
        <f>ROUND(E64*P64,2)</f>
        <v>0</v>
      </c>
      <c r="R64" s="171"/>
      <c r="S64" s="171" t="s">
        <v>245</v>
      </c>
      <c r="T64" s="172" t="s">
        <v>246</v>
      </c>
      <c r="U64" s="157">
        <v>0</v>
      </c>
      <c r="V64" s="157">
        <f>ROUND(E64*U64,2)</f>
        <v>0</v>
      </c>
      <c r="W64" s="157"/>
      <c r="X64" s="157" t="s">
        <v>264</v>
      </c>
      <c r="Y64" s="157" t="s">
        <v>248</v>
      </c>
      <c r="Z64" s="147"/>
      <c r="AA64" s="147"/>
      <c r="AB64" s="147"/>
      <c r="AC64" s="147"/>
      <c r="AD64" s="147"/>
      <c r="AE64" s="147"/>
      <c r="AF64" s="147"/>
      <c r="AG64" s="147" t="s">
        <v>265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1.35" outlineLevel="2" x14ac:dyDescent="0.25">
      <c r="A65" s="154"/>
      <c r="B65" s="155"/>
      <c r="C65" s="342" t="s">
        <v>1118</v>
      </c>
      <c r="D65" s="343"/>
      <c r="E65" s="343"/>
      <c r="F65" s="343"/>
      <c r="G65" s="343"/>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309</v>
      </c>
      <c r="AH65" s="147"/>
      <c r="AI65" s="147"/>
      <c r="AJ65" s="147"/>
      <c r="AK65" s="147"/>
      <c r="AL65" s="147"/>
      <c r="AM65" s="147"/>
      <c r="AN65" s="147"/>
      <c r="AO65" s="147"/>
      <c r="AP65" s="147"/>
      <c r="AQ65" s="147"/>
      <c r="AR65" s="147"/>
      <c r="AS65" s="147"/>
      <c r="AT65" s="147"/>
      <c r="AU65" s="147"/>
      <c r="AV65" s="147"/>
      <c r="AW65" s="147"/>
      <c r="AX65" s="147"/>
      <c r="AY65" s="147"/>
      <c r="AZ65" s="147"/>
      <c r="BA65" s="180" t="str">
        <f>C65</f>
        <v>- není dodávkou profese VZT                                                                                                         - ostatní parametry viz TZ a její příloha číslo 1</v>
      </c>
      <c r="BB65" s="147"/>
      <c r="BC65" s="147"/>
      <c r="BD65" s="147"/>
      <c r="BE65" s="147"/>
      <c r="BF65" s="147"/>
      <c r="BG65" s="147"/>
      <c r="BH65" s="147"/>
    </row>
    <row r="66" spans="1:60" outlineLevel="1" x14ac:dyDescent="0.25">
      <c r="A66" s="173">
        <v>46</v>
      </c>
      <c r="B66" s="174" t="s">
        <v>1128</v>
      </c>
      <c r="C66" s="182" t="s">
        <v>1129</v>
      </c>
      <c r="D66" s="175" t="s">
        <v>244</v>
      </c>
      <c r="E66" s="176">
        <v>1</v>
      </c>
      <c r="F66" s="177"/>
      <c r="G66" s="178">
        <f t="shared" ref="G66:G75" si="21">ROUND(E66*F66,2)</f>
        <v>0</v>
      </c>
      <c r="H66" s="177">
        <v>2100</v>
      </c>
      <c r="I66" s="178">
        <f t="shared" ref="I66:I75" si="22">ROUND(E66*H66,2)</f>
        <v>2100</v>
      </c>
      <c r="J66" s="177">
        <v>0</v>
      </c>
      <c r="K66" s="178">
        <f t="shared" ref="K66:K75" si="23">ROUND(E66*J66,2)</f>
        <v>0</v>
      </c>
      <c r="L66" s="178">
        <v>21</v>
      </c>
      <c r="M66" s="178">
        <f t="shared" ref="M66:M75" si="24">G66*(1+L66/100)</f>
        <v>0</v>
      </c>
      <c r="N66" s="176">
        <v>0</v>
      </c>
      <c r="O66" s="176">
        <f t="shared" ref="O66:O75" si="25">ROUND(E66*N66,2)</f>
        <v>0</v>
      </c>
      <c r="P66" s="176">
        <v>0</v>
      </c>
      <c r="Q66" s="176">
        <f t="shared" ref="Q66:Q75" si="26">ROUND(E66*P66,2)</f>
        <v>0</v>
      </c>
      <c r="R66" s="178"/>
      <c r="S66" s="178" t="s">
        <v>245</v>
      </c>
      <c r="T66" s="179" t="s">
        <v>246</v>
      </c>
      <c r="U66" s="157">
        <v>0</v>
      </c>
      <c r="V66" s="157">
        <f t="shared" ref="V66:V75" si="27">ROUND(E66*U66,2)</f>
        <v>0</v>
      </c>
      <c r="W66" s="157"/>
      <c r="X66" s="157" t="s">
        <v>264</v>
      </c>
      <c r="Y66" s="157" t="s">
        <v>248</v>
      </c>
      <c r="Z66" s="147"/>
      <c r="AA66" s="147"/>
      <c r="AB66" s="147"/>
      <c r="AC66" s="147"/>
      <c r="AD66" s="147"/>
      <c r="AE66" s="147"/>
      <c r="AF66" s="147"/>
      <c r="AG66" s="147" t="s">
        <v>265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0.75" outlineLevel="1" x14ac:dyDescent="0.25">
      <c r="A67" s="173">
        <v>47</v>
      </c>
      <c r="B67" s="174" t="s">
        <v>1130</v>
      </c>
      <c r="C67" s="182" t="s">
        <v>1131</v>
      </c>
      <c r="D67" s="175" t="s">
        <v>244</v>
      </c>
      <c r="E67" s="176">
        <v>1</v>
      </c>
      <c r="F67" s="177"/>
      <c r="G67" s="178">
        <f t="shared" si="21"/>
        <v>0</v>
      </c>
      <c r="H67" s="177">
        <v>0</v>
      </c>
      <c r="I67" s="178">
        <f t="shared" si="22"/>
        <v>0</v>
      </c>
      <c r="J67" s="177">
        <v>3950</v>
      </c>
      <c r="K67" s="178">
        <f t="shared" si="23"/>
        <v>3950</v>
      </c>
      <c r="L67" s="178">
        <v>21</v>
      </c>
      <c r="M67" s="178">
        <f t="shared" si="24"/>
        <v>0</v>
      </c>
      <c r="N67" s="176">
        <v>0</v>
      </c>
      <c r="O67" s="176">
        <f t="shared" si="25"/>
        <v>0</v>
      </c>
      <c r="P67" s="176">
        <v>0</v>
      </c>
      <c r="Q67" s="176">
        <f t="shared" si="26"/>
        <v>0</v>
      </c>
      <c r="R67" s="178"/>
      <c r="S67" s="178" t="s">
        <v>245</v>
      </c>
      <c r="T67" s="179" t="s">
        <v>246</v>
      </c>
      <c r="U67" s="157">
        <v>0</v>
      </c>
      <c r="V67" s="157">
        <f t="shared" si="27"/>
        <v>0</v>
      </c>
      <c r="W67" s="157"/>
      <c r="X67" s="157" t="s">
        <v>247</v>
      </c>
      <c r="Y67" s="157" t="s">
        <v>248</v>
      </c>
      <c r="Z67" s="147"/>
      <c r="AA67" s="147"/>
      <c r="AB67" s="147"/>
      <c r="AC67" s="147"/>
      <c r="AD67" s="147"/>
      <c r="AE67" s="147"/>
      <c r="AF67" s="147"/>
      <c r="AG67" s="147" t="s">
        <v>249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48</v>
      </c>
      <c r="B68" s="174" t="s">
        <v>1132</v>
      </c>
      <c r="C68" s="182" t="s">
        <v>1133</v>
      </c>
      <c r="D68" s="175" t="s">
        <v>244</v>
      </c>
      <c r="E68" s="176">
        <v>1</v>
      </c>
      <c r="F68" s="177"/>
      <c r="G68" s="178">
        <f t="shared" si="21"/>
        <v>0</v>
      </c>
      <c r="H68" s="177">
        <v>743</v>
      </c>
      <c r="I68" s="178">
        <f t="shared" si="22"/>
        <v>743</v>
      </c>
      <c r="J68" s="177">
        <v>0</v>
      </c>
      <c r="K68" s="178">
        <f t="shared" si="23"/>
        <v>0</v>
      </c>
      <c r="L68" s="178">
        <v>21</v>
      </c>
      <c r="M68" s="178">
        <f t="shared" si="24"/>
        <v>0</v>
      </c>
      <c r="N68" s="176">
        <v>0</v>
      </c>
      <c r="O68" s="176">
        <f t="shared" si="25"/>
        <v>0</v>
      </c>
      <c r="P68" s="176">
        <v>0</v>
      </c>
      <c r="Q68" s="176">
        <f t="shared" si="26"/>
        <v>0</v>
      </c>
      <c r="R68" s="178"/>
      <c r="S68" s="178" t="s">
        <v>245</v>
      </c>
      <c r="T68" s="179" t="s">
        <v>246</v>
      </c>
      <c r="U68" s="157">
        <v>0</v>
      </c>
      <c r="V68" s="157">
        <f t="shared" si="27"/>
        <v>0</v>
      </c>
      <c r="W68" s="157"/>
      <c r="X68" s="157" t="s">
        <v>264</v>
      </c>
      <c r="Y68" s="157" t="s">
        <v>248</v>
      </c>
      <c r="Z68" s="147"/>
      <c r="AA68" s="147"/>
      <c r="AB68" s="147"/>
      <c r="AC68" s="147"/>
      <c r="AD68" s="147"/>
      <c r="AE68" s="147"/>
      <c r="AF68" s="147"/>
      <c r="AG68" s="147" t="s">
        <v>265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0.75" outlineLevel="1" x14ac:dyDescent="0.25">
      <c r="A69" s="173">
        <v>49</v>
      </c>
      <c r="B69" s="174" t="s">
        <v>1134</v>
      </c>
      <c r="C69" s="182" t="s">
        <v>1135</v>
      </c>
      <c r="D69" s="175" t="s">
        <v>1083</v>
      </c>
      <c r="E69" s="176">
        <v>5</v>
      </c>
      <c r="F69" s="177"/>
      <c r="G69" s="178">
        <f t="shared" si="21"/>
        <v>0</v>
      </c>
      <c r="H69" s="177">
        <v>280</v>
      </c>
      <c r="I69" s="178">
        <f t="shared" si="22"/>
        <v>1400</v>
      </c>
      <c r="J69" s="177">
        <v>0</v>
      </c>
      <c r="K69" s="178">
        <f t="shared" si="23"/>
        <v>0</v>
      </c>
      <c r="L69" s="178">
        <v>21</v>
      </c>
      <c r="M69" s="178">
        <f t="shared" si="24"/>
        <v>0</v>
      </c>
      <c r="N69" s="176">
        <v>0</v>
      </c>
      <c r="O69" s="176">
        <f t="shared" si="25"/>
        <v>0</v>
      </c>
      <c r="P69" s="176">
        <v>0</v>
      </c>
      <c r="Q69" s="176">
        <f t="shared" si="26"/>
        <v>0</v>
      </c>
      <c r="R69" s="178"/>
      <c r="S69" s="178" t="s">
        <v>245</v>
      </c>
      <c r="T69" s="179" t="s">
        <v>246</v>
      </c>
      <c r="U69" s="157">
        <v>0</v>
      </c>
      <c r="V69" s="157">
        <f t="shared" si="27"/>
        <v>0</v>
      </c>
      <c r="W69" s="157"/>
      <c r="X69" s="157" t="s">
        <v>264</v>
      </c>
      <c r="Y69" s="157" t="s">
        <v>248</v>
      </c>
      <c r="Z69" s="147"/>
      <c r="AA69" s="147"/>
      <c r="AB69" s="147"/>
      <c r="AC69" s="147"/>
      <c r="AD69" s="147"/>
      <c r="AE69" s="147"/>
      <c r="AF69" s="147"/>
      <c r="AG69" s="147" t="s">
        <v>265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75" outlineLevel="1" x14ac:dyDescent="0.25">
      <c r="A70" s="173">
        <v>50</v>
      </c>
      <c r="B70" s="174" t="s">
        <v>345</v>
      </c>
      <c r="C70" s="182" t="s">
        <v>1136</v>
      </c>
      <c r="D70" s="175" t="s">
        <v>1083</v>
      </c>
      <c r="E70" s="176">
        <v>1</v>
      </c>
      <c r="F70" s="177"/>
      <c r="G70" s="178">
        <f t="shared" si="21"/>
        <v>0</v>
      </c>
      <c r="H70" s="177">
        <v>0</v>
      </c>
      <c r="I70" s="178">
        <f t="shared" si="22"/>
        <v>0</v>
      </c>
      <c r="J70" s="177">
        <v>385</v>
      </c>
      <c r="K70" s="178">
        <f t="shared" si="23"/>
        <v>385</v>
      </c>
      <c r="L70" s="178">
        <v>21</v>
      </c>
      <c r="M70" s="178">
        <f t="shared" si="24"/>
        <v>0</v>
      </c>
      <c r="N70" s="176">
        <v>0</v>
      </c>
      <c r="O70" s="176">
        <f t="shared" si="25"/>
        <v>0</v>
      </c>
      <c r="P70" s="176">
        <v>0</v>
      </c>
      <c r="Q70" s="176">
        <f t="shared" si="26"/>
        <v>0</v>
      </c>
      <c r="R70" s="178"/>
      <c r="S70" s="178" t="s">
        <v>245</v>
      </c>
      <c r="T70" s="179" t="s">
        <v>246</v>
      </c>
      <c r="U70" s="157">
        <v>0</v>
      </c>
      <c r="V70" s="157">
        <f t="shared" si="27"/>
        <v>0</v>
      </c>
      <c r="W70" s="157"/>
      <c r="X70" s="157" t="s">
        <v>247</v>
      </c>
      <c r="Y70" s="157" t="s">
        <v>248</v>
      </c>
      <c r="Z70" s="147"/>
      <c r="AA70" s="147"/>
      <c r="AB70" s="147"/>
      <c r="AC70" s="147"/>
      <c r="AD70" s="147"/>
      <c r="AE70" s="147"/>
      <c r="AF70" s="147"/>
      <c r="AG70" s="147" t="s">
        <v>249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51</v>
      </c>
      <c r="B71" s="174" t="s">
        <v>1137</v>
      </c>
      <c r="C71" s="182" t="s">
        <v>1138</v>
      </c>
      <c r="D71" s="175" t="s">
        <v>1083</v>
      </c>
      <c r="E71" s="176">
        <v>5</v>
      </c>
      <c r="F71" s="177"/>
      <c r="G71" s="178">
        <f t="shared" si="21"/>
        <v>0</v>
      </c>
      <c r="H71" s="177">
        <v>355</v>
      </c>
      <c r="I71" s="178">
        <f t="shared" si="22"/>
        <v>1775</v>
      </c>
      <c r="J71" s="177">
        <v>0</v>
      </c>
      <c r="K71" s="178">
        <f t="shared" si="23"/>
        <v>0</v>
      </c>
      <c r="L71" s="178">
        <v>21</v>
      </c>
      <c r="M71" s="178">
        <f t="shared" si="24"/>
        <v>0</v>
      </c>
      <c r="N71" s="176">
        <v>0</v>
      </c>
      <c r="O71" s="176">
        <f t="shared" si="25"/>
        <v>0</v>
      </c>
      <c r="P71" s="176">
        <v>0</v>
      </c>
      <c r="Q71" s="176">
        <f t="shared" si="26"/>
        <v>0</v>
      </c>
      <c r="R71" s="178"/>
      <c r="S71" s="178" t="s">
        <v>245</v>
      </c>
      <c r="T71" s="179" t="s">
        <v>246</v>
      </c>
      <c r="U71" s="157">
        <v>0</v>
      </c>
      <c r="V71" s="157">
        <f t="shared" si="27"/>
        <v>0</v>
      </c>
      <c r="W71" s="157"/>
      <c r="X71" s="157" t="s">
        <v>264</v>
      </c>
      <c r="Y71" s="157" t="s">
        <v>248</v>
      </c>
      <c r="Z71" s="147"/>
      <c r="AA71" s="147"/>
      <c r="AB71" s="147"/>
      <c r="AC71" s="147"/>
      <c r="AD71" s="147"/>
      <c r="AE71" s="147"/>
      <c r="AF71" s="147"/>
      <c r="AG71" s="147" t="s">
        <v>265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52</v>
      </c>
      <c r="B72" s="174" t="s">
        <v>1139</v>
      </c>
      <c r="C72" s="182" t="s">
        <v>1140</v>
      </c>
      <c r="D72" s="175" t="s">
        <v>581</v>
      </c>
      <c r="E72" s="176">
        <v>1</v>
      </c>
      <c r="F72" s="177"/>
      <c r="G72" s="178">
        <f t="shared" si="21"/>
        <v>0</v>
      </c>
      <c r="H72" s="177">
        <v>0</v>
      </c>
      <c r="I72" s="178">
        <f t="shared" si="22"/>
        <v>0</v>
      </c>
      <c r="J72" s="177">
        <v>800</v>
      </c>
      <c r="K72" s="178">
        <f t="shared" si="23"/>
        <v>800</v>
      </c>
      <c r="L72" s="178">
        <v>21</v>
      </c>
      <c r="M72" s="178">
        <f t="shared" si="24"/>
        <v>0</v>
      </c>
      <c r="N72" s="176">
        <v>0</v>
      </c>
      <c r="O72" s="176">
        <f t="shared" si="25"/>
        <v>0</v>
      </c>
      <c r="P72" s="176">
        <v>0</v>
      </c>
      <c r="Q72" s="176">
        <f t="shared" si="26"/>
        <v>0</v>
      </c>
      <c r="R72" s="178"/>
      <c r="S72" s="178" t="s">
        <v>245</v>
      </c>
      <c r="T72" s="179" t="s">
        <v>246</v>
      </c>
      <c r="U72" s="157">
        <v>0</v>
      </c>
      <c r="V72" s="157">
        <f t="shared" si="27"/>
        <v>0</v>
      </c>
      <c r="W72" s="157"/>
      <c r="X72" s="157" t="s">
        <v>247</v>
      </c>
      <c r="Y72" s="157" t="s">
        <v>248</v>
      </c>
      <c r="Z72" s="147"/>
      <c r="AA72" s="147"/>
      <c r="AB72" s="147"/>
      <c r="AC72" s="147"/>
      <c r="AD72" s="147"/>
      <c r="AE72" s="147"/>
      <c r="AF72" s="147"/>
      <c r="AG72" s="147" t="s">
        <v>249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53</v>
      </c>
      <c r="B73" s="174" t="s">
        <v>1141</v>
      </c>
      <c r="C73" s="182" t="s">
        <v>1142</v>
      </c>
      <c r="D73" s="175" t="s">
        <v>581</v>
      </c>
      <c r="E73" s="176">
        <v>1</v>
      </c>
      <c r="F73" s="177"/>
      <c r="G73" s="178">
        <f t="shared" si="21"/>
        <v>0</v>
      </c>
      <c r="H73" s="177">
        <v>800</v>
      </c>
      <c r="I73" s="178">
        <f t="shared" si="22"/>
        <v>800</v>
      </c>
      <c r="J73" s="177">
        <v>0</v>
      </c>
      <c r="K73" s="178">
        <f t="shared" si="23"/>
        <v>0</v>
      </c>
      <c r="L73" s="178">
        <v>21</v>
      </c>
      <c r="M73" s="178">
        <f t="shared" si="24"/>
        <v>0</v>
      </c>
      <c r="N73" s="176">
        <v>0</v>
      </c>
      <c r="O73" s="176">
        <f t="shared" si="25"/>
        <v>0</v>
      </c>
      <c r="P73" s="176">
        <v>0</v>
      </c>
      <c r="Q73" s="176">
        <f t="shared" si="26"/>
        <v>0</v>
      </c>
      <c r="R73" s="178"/>
      <c r="S73" s="178" t="s">
        <v>245</v>
      </c>
      <c r="T73" s="179" t="s">
        <v>246</v>
      </c>
      <c r="U73" s="157">
        <v>0</v>
      </c>
      <c r="V73" s="157">
        <f t="shared" si="27"/>
        <v>0</v>
      </c>
      <c r="W73" s="157"/>
      <c r="X73" s="157" t="s">
        <v>264</v>
      </c>
      <c r="Y73" s="157" t="s">
        <v>248</v>
      </c>
      <c r="Z73" s="147"/>
      <c r="AA73" s="147"/>
      <c r="AB73" s="147"/>
      <c r="AC73" s="147"/>
      <c r="AD73" s="147"/>
      <c r="AE73" s="147"/>
      <c r="AF73" s="147"/>
      <c r="AG73" s="147" t="s">
        <v>265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54</v>
      </c>
      <c r="B74" s="174" t="s">
        <v>353</v>
      </c>
      <c r="C74" s="182" t="s">
        <v>1085</v>
      </c>
      <c r="D74" s="175" t="s">
        <v>244</v>
      </c>
      <c r="E74" s="176">
        <v>1</v>
      </c>
      <c r="F74" s="177"/>
      <c r="G74" s="178">
        <f t="shared" si="21"/>
        <v>0</v>
      </c>
      <c r="H74" s="177">
        <v>0</v>
      </c>
      <c r="I74" s="178">
        <f t="shared" si="22"/>
        <v>0</v>
      </c>
      <c r="J74" s="177">
        <v>423</v>
      </c>
      <c r="K74" s="178">
        <f t="shared" si="23"/>
        <v>423</v>
      </c>
      <c r="L74" s="178">
        <v>21</v>
      </c>
      <c r="M74" s="178">
        <f t="shared" si="24"/>
        <v>0</v>
      </c>
      <c r="N74" s="176">
        <v>0</v>
      </c>
      <c r="O74" s="176">
        <f t="shared" si="25"/>
        <v>0</v>
      </c>
      <c r="P74" s="176">
        <v>0</v>
      </c>
      <c r="Q74" s="176">
        <f t="shared" si="26"/>
        <v>0</v>
      </c>
      <c r="R74" s="178"/>
      <c r="S74" s="178" t="s">
        <v>245</v>
      </c>
      <c r="T74" s="179" t="s">
        <v>246</v>
      </c>
      <c r="U74" s="157">
        <v>0</v>
      </c>
      <c r="V74" s="157">
        <f t="shared" si="27"/>
        <v>0</v>
      </c>
      <c r="W74" s="157"/>
      <c r="X74" s="157" t="s">
        <v>247</v>
      </c>
      <c r="Y74" s="157" t="s">
        <v>248</v>
      </c>
      <c r="Z74" s="147"/>
      <c r="AA74" s="147"/>
      <c r="AB74" s="147"/>
      <c r="AC74" s="147"/>
      <c r="AD74" s="147"/>
      <c r="AE74" s="147"/>
      <c r="AF74" s="147"/>
      <c r="AG74" s="147" t="s">
        <v>249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55</v>
      </c>
      <c r="B75" s="174" t="s">
        <v>355</v>
      </c>
      <c r="C75" s="182" t="s">
        <v>1086</v>
      </c>
      <c r="D75" s="175" t="s">
        <v>244</v>
      </c>
      <c r="E75" s="176">
        <v>1</v>
      </c>
      <c r="F75" s="177"/>
      <c r="G75" s="178">
        <f t="shared" si="21"/>
        <v>0</v>
      </c>
      <c r="H75" s="177">
        <v>0</v>
      </c>
      <c r="I75" s="178">
        <f t="shared" si="22"/>
        <v>0</v>
      </c>
      <c r="J75" s="177">
        <v>3589</v>
      </c>
      <c r="K75" s="178">
        <f t="shared" si="23"/>
        <v>3589</v>
      </c>
      <c r="L75" s="178">
        <v>21</v>
      </c>
      <c r="M75" s="178">
        <f t="shared" si="24"/>
        <v>0</v>
      </c>
      <c r="N75" s="176">
        <v>0</v>
      </c>
      <c r="O75" s="176">
        <f t="shared" si="25"/>
        <v>0</v>
      </c>
      <c r="P75" s="176">
        <v>0</v>
      </c>
      <c r="Q75" s="176">
        <f t="shared" si="26"/>
        <v>0</v>
      </c>
      <c r="R75" s="178"/>
      <c r="S75" s="178" t="s">
        <v>245</v>
      </c>
      <c r="T75" s="179" t="s">
        <v>246</v>
      </c>
      <c r="U75" s="157">
        <v>0</v>
      </c>
      <c r="V75" s="157">
        <f t="shared" si="27"/>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5">
      <c r="A76" s="159" t="s">
        <v>240</v>
      </c>
      <c r="B76" s="160" t="s">
        <v>200</v>
      </c>
      <c r="C76" s="181" t="s">
        <v>118</v>
      </c>
      <c r="D76" s="161"/>
      <c r="E76" s="162"/>
      <c r="F76" s="163"/>
      <c r="G76" s="163">
        <f>SUMIF(AG77:AG83,"&lt;&gt;NOR",G77:G83)</f>
        <v>0</v>
      </c>
      <c r="H76" s="163"/>
      <c r="I76" s="163">
        <f>SUM(I77:I83)</f>
        <v>34500</v>
      </c>
      <c r="J76" s="163"/>
      <c r="K76" s="163">
        <f>SUM(K77:K83)</f>
        <v>94500</v>
      </c>
      <c r="L76" s="163"/>
      <c r="M76" s="163">
        <f>SUM(M77:M83)</f>
        <v>0</v>
      </c>
      <c r="N76" s="162"/>
      <c r="O76" s="162">
        <f>SUM(O77:O83)</f>
        <v>0</v>
      </c>
      <c r="P76" s="162"/>
      <c r="Q76" s="162">
        <f>SUM(Q77:Q83)</f>
        <v>0</v>
      </c>
      <c r="R76" s="163"/>
      <c r="S76" s="163"/>
      <c r="T76" s="164"/>
      <c r="U76" s="158"/>
      <c r="V76" s="158">
        <f>SUM(V77:V83)</f>
        <v>0</v>
      </c>
      <c r="W76" s="158"/>
      <c r="X76" s="158"/>
      <c r="Y76" s="158"/>
      <c r="AG76" t="s">
        <v>241</v>
      </c>
    </row>
    <row r="77" spans="1:60" outlineLevel="1" x14ac:dyDescent="0.25">
      <c r="A77" s="173">
        <v>56</v>
      </c>
      <c r="B77" s="174" t="s">
        <v>1143</v>
      </c>
      <c r="C77" s="182" t="s">
        <v>1144</v>
      </c>
      <c r="D77" s="175" t="s">
        <v>244</v>
      </c>
      <c r="E77" s="176">
        <v>1</v>
      </c>
      <c r="F77" s="177"/>
      <c r="G77" s="178">
        <f t="shared" ref="G77:G83" si="28">ROUND(E77*F77,2)</f>
        <v>0</v>
      </c>
      <c r="H77" s="177">
        <v>0</v>
      </c>
      <c r="I77" s="178">
        <f t="shared" ref="I77:I83" si="29">ROUND(E77*H77,2)</f>
        <v>0</v>
      </c>
      <c r="J77" s="177">
        <v>68000</v>
      </c>
      <c r="K77" s="178">
        <f t="shared" ref="K77:K83" si="30">ROUND(E77*J77,2)</f>
        <v>68000</v>
      </c>
      <c r="L77" s="178">
        <v>21</v>
      </c>
      <c r="M77" s="178">
        <f t="shared" ref="M77:M83" si="31">G77*(1+L77/100)</f>
        <v>0</v>
      </c>
      <c r="N77" s="176">
        <v>0</v>
      </c>
      <c r="O77" s="176">
        <f t="shared" ref="O77:O83" si="32">ROUND(E77*N77,2)</f>
        <v>0</v>
      </c>
      <c r="P77" s="176">
        <v>0</v>
      </c>
      <c r="Q77" s="176">
        <f t="shared" ref="Q77:Q83" si="33">ROUND(E77*P77,2)</f>
        <v>0</v>
      </c>
      <c r="R77" s="178"/>
      <c r="S77" s="178" t="s">
        <v>245</v>
      </c>
      <c r="T77" s="179" t="s">
        <v>246</v>
      </c>
      <c r="U77" s="157">
        <v>0</v>
      </c>
      <c r="V77" s="157">
        <f t="shared" ref="V77:V83" si="34">ROUND(E77*U77,2)</f>
        <v>0</v>
      </c>
      <c r="W77" s="157"/>
      <c r="X77" s="157" t="s">
        <v>1145</v>
      </c>
      <c r="Y77" s="157" t="s">
        <v>248</v>
      </c>
      <c r="Z77" s="147"/>
      <c r="AA77" s="147"/>
      <c r="AB77" s="147"/>
      <c r="AC77" s="147"/>
      <c r="AD77" s="147"/>
      <c r="AE77" s="147"/>
      <c r="AF77" s="147"/>
      <c r="AG77" s="147" t="s">
        <v>1146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57</v>
      </c>
      <c r="B78" s="174" t="s">
        <v>1147</v>
      </c>
      <c r="C78" s="182" t="s">
        <v>1148</v>
      </c>
      <c r="D78" s="175" t="s">
        <v>244</v>
      </c>
      <c r="E78" s="176">
        <v>1</v>
      </c>
      <c r="F78" s="177"/>
      <c r="G78" s="178">
        <f t="shared" si="28"/>
        <v>0</v>
      </c>
      <c r="H78" s="177">
        <v>32000</v>
      </c>
      <c r="I78" s="178">
        <f t="shared" si="29"/>
        <v>32000</v>
      </c>
      <c r="J78" s="177">
        <v>0</v>
      </c>
      <c r="K78" s="178">
        <f t="shared" si="30"/>
        <v>0</v>
      </c>
      <c r="L78" s="178">
        <v>21</v>
      </c>
      <c r="M78" s="178">
        <f t="shared" si="31"/>
        <v>0</v>
      </c>
      <c r="N78" s="176">
        <v>0</v>
      </c>
      <c r="O78" s="176">
        <f t="shared" si="32"/>
        <v>0</v>
      </c>
      <c r="P78" s="176">
        <v>0</v>
      </c>
      <c r="Q78" s="176">
        <f t="shared" si="33"/>
        <v>0</v>
      </c>
      <c r="R78" s="178"/>
      <c r="S78" s="178" t="s">
        <v>245</v>
      </c>
      <c r="T78" s="179" t="s">
        <v>246</v>
      </c>
      <c r="U78" s="157">
        <v>0</v>
      </c>
      <c r="V78" s="157">
        <f t="shared" si="34"/>
        <v>0</v>
      </c>
      <c r="W78" s="157"/>
      <c r="X78" s="157" t="s">
        <v>264</v>
      </c>
      <c r="Y78" s="157" t="s">
        <v>248</v>
      </c>
      <c r="Z78" s="147"/>
      <c r="AA78" s="147"/>
      <c r="AB78" s="147"/>
      <c r="AC78" s="147"/>
      <c r="AD78" s="147"/>
      <c r="AE78" s="147"/>
      <c r="AF78" s="147"/>
      <c r="AG78" s="147" t="s">
        <v>265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58</v>
      </c>
      <c r="B79" s="174" t="s">
        <v>1149</v>
      </c>
      <c r="C79" s="182" t="s">
        <v>1150</v>
      </c>
      <c r="D79" s="175" t="s">
        <v>244</v>
      </c>
      <c r="E79" s="176">
        <v>1</v>
      </c>
      <c r="F79" s="177"/>
      <c r="G79" s="178">
        <f t="shared" si="28"/>
        <v>0</v>
      </c>
      <c r="H79" s="177">
        <v>0</v>
      </c>
      <c r="I79" s="178">
        <f t="shared" si="29"/>
        <v>0</v>
      </c>
      <c r="J79" s="177">
        <v>5000</v>
      </c>
      <c r="K79" s="178">
        <f t="shared" si="30"/>
        <v>5000</v>
      </c>
      <c r="L79" s="178">
        <v>21</v>
      </c>
      <c r="M79" s="178">
        <f t="shared" si="31"/>
        <v>0</v>
      </c>
      <c r="N79" s="176">
        <v>0</v>
      </c>
      <c r="O79" s="176">
        <f t="shared" si="32"/>
        <v>0</v>
      </c>
      <c r="P79" s="176">
        <v>0</v>
      </c>
      <c r="Q79" s="176">
        <f t="shared" si="33"/>
        <v>0</v>
      </c>
      <c r="R79" s="178"/>
      <c r="S79" s="178" t="s">
        <v>245</v>
      </c>
      <c r="T79" s="179" t="s">
        <v>246</v>
      </c>
      <c r="U79" s="157">
        <v>0</v>
      </c>
      <c r="V79" s="157">
        <f t="shared" si="34"/>
        <v>0</v>
      </c>
      <c r="W79" s="157"/>
      <c r="X79" s="157" t="s">
        <v>247</v>
      </c>
      <c r="Y79" s="157" t="s">
        <v>248</v>
      </c>
      <c r="Z79" s="147"/>
      <c r="AA79" s="147"/>
      <c r="AB79" s="147"/>
      <c r="AC79" s="147"/>
      <c r="AD79" s="147"/>
      <c r="AE79" s="147"/>
      <c r="AF79" s="147"/>
      <c r="AG79" s="147" t="s">
        <v>445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59</v>
      </c>
      <c r="B80" s="174" t="s">
        <v>1151</v>
      </c>
      <c r="C80" s="182" t="s">
        <v>1152</v>
      </c>
      <c r="D80" s="175" t="s">
        <v>244</v>
      </c>
      <c r="E80" s="176">
        <v>1</v>
      </c>
      <c r="F80" s="177"/>
      <c r="G80" s="178">
        <f t="shared" si="28"/>
        <v>0</v>
      </c>
      <c r="H80" s="177">
        <v>0</v>
      </c>
      <c r="I80" s="178">
        <f t="shared" si="29"/>
        <v>0</v>
      </c>
      <c r="J80" s="177">
        <v>8000</v>
      </c>
      <c r="K80" s="178">
        <f t="shared" si="30"/>
        <v>8000</v>
      </c>
      <c r="L80" s="178">
        <v>21</v>
      </c>
      <c r="M80" s="178">
        <f t="shared" si="31"/>
        <v>0</v>
      </c>
      <c r="N80" s="176">
        <v>0</v>
      </c>
      <c r="O80" s="176">
        <f t="shared" si="32"/>
        <v>0</v>
      </c>
      <c r="P80" s="176">
        <v>0</v>
      </c>
      <c r="Q80" s="176">
        <f t="shared" si="33"/>
        <v>0</v>
      </c>
      <c r="R80" s="178"/>
      <c r="S80" s="178" t="s">
        <v>245</v>
      </c>
      <c r="T80" s="179" t="s">
        <v>246</v>
      </c>
      <c r="U80" s="157">
        <v>0</v>
      </c>
      <c r="V80" s="157">
        <f t="shared" si="34"/>
        <v>0</v>
      </c>
      <c r="W80" s="157"/>
      <c r="X80" s="157" t="s">
        <v>247</v>
      </c>
      <c r="Y80" s="157" t="s">
        <v>248</v>
      </c>
      <c r="Z80" s="147"/>
      <c r="AA80" s="147"/>
      <c r="AB80" s="147"/>
      <c r="AC80" s="147"/>
      <c r="AD80" s="147"/>
      <c r="AE80" s="147"/>
      <c r="AF80" s="147"/>
      <c r="AG80" s="147" t="s">
        <v>445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60</v>
      </c>
      <c r="B81" s="174" t="s">
        <v>1153</v>
      </c>
      <c r="C81" s="182" t="s">
        <v>1154</v>
      </c>
      <c r="D81" s="175" t="s">
        <v>244</v>
      </c>
      <c r="E81" s="176">
        <v>1</v>
      </c>
      <c r="F81" s="177"/>
      <c r="G81" s="178">
        <f t="shared" si="28"/>
        <v>0</v>
      </c>
      <c r="H81" s="177">
        <v>0</v>
      </c>
      <c r="I81" s="178">
        <f t="shared" si="29"/>
        <v>0</v>
      </c>
      <c r="J81" s="177">
        <v>6000</v>
      </c>
      <c r="K81" s="178">
        <f t="shared" si="30"/>
        <v>6000</v>
      </c>
      <c r="L81" s="178">
        <v>21</v>
      </c>
      <c r="M81" s="178">
        <f t="shared" si="31"/>
        <v>0</v>
      </c>
      <c r="N81" s="176">
        <v>0</v>
      </c>
      <c r="O81" s="176">
        <f t="shared" si="32"/>
        <v>0</v>
      </c>
      <c r="P81" s="176">
        <v>0</v>
      </c>
      <c r="Q81" s="176">
        <f t="shared" si="33"/>
        <v>0</v>
      </c>
      <c r="R81" s="178"/>
      <c r="S81" s="178" t="s">
        <v>245</v>
      </c>
      <c r="T81" s="179" t="s">
        <v>246</v>
      </c>
      <c r="U81" s="157">
        <v>0</v>
      </c>
      <c r="V81" s="157">
        <f t="shared" si="34"/>
        <v>0</v>
      </c>
      <c r="W81" s="157"/>
      <c r="X81" s="157" t="s">
        <v>247</v>
      </c>
      <c r="Y81" s="157" t="s">
        <v>248</v>
      </c>
      <c r="Z81" s="147"/>
      <c r="AA81" s="147"/>
      <c r="AB81" s="147"/>
      <c r="AC81" s="147"/>
      <c r="AD81" s="147"/>
      <c r="AE81" s="147"/>
      <c r="AF81" s="147"/>
      <c r="AG81" s="147" t="s">
        <v>445</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61</v>
      </c>
      <c r="B82" s="174" t="s">
        <v>1155</v>
      </c>
      <c r="C82" s="182" t="s">
        <v>1156</v>
      </c>
      <c r="D82" s="175" t="s">
        <v>244</v>
      </c>
      <c r="E82" s="176">
        <v>1</v>
      </c>
      <c r="F82" s="177"/>
      <c r="G82" s="178">
        <f t="shared" si="28"/>
        <v>0</v>
      </c>
      <c r="H82" s="177">
        <v>2500</v>
      </c>
      <c r="I82" s="178">
        <f t="shared" si="29"/>
        <v>2500</v>
      </c>
      <c r="J82" s="177">
        <v>0</v>
      </c>
      <c r="K82" s="178">
        <f t="shared" si="30"/>
        <v>0</v>
      </c>
      <c r="L82" s="178">
        <v>21</v>
      </c>
      <c r="M82" s="178">
        <f t="shared" si="31"/>
        <v>0</v>
      </c>
      <c r="N82" s="176">
        <v>0</v>
      </c>
      <c r="O82" s="176">
        <f t="shared" si="32"/>
        <v>0</v>
      </c>
      <c r="P82" s="176">
        <v>0</v>
      </c>
      <c r="Q82" s="176">
        <f t="shared" si="33"/>
        <v>0</v>
      </c>
      <c r="R82" s="178"/>
      <c r="S82" s="178" t="s">
        <v>245</v>
      </c>
      <c r="T82" s="179" t="s">
        <v>246</v>
      </c>
      <c r="U82" s="157">
        <v>0</v>
      </c>
      <c r="V82" s="157">
        <f t="shared" si="34"/>
        <v>0</v>
      </c>
      <c r="W82" s="157"/>
      <c r="X82" s="157" t="s">
        <v>264</v>
      </c>
      <c r="Y82" s="157" t="s">
        <v>248</v>
      </c>
      <c r="Z82" s="147"/>
      <c r="AA82" s="147"/>
      <c r="AB82" s="147"/>
      <c r="AC82" s="147"/>
      <c r="AD82" s="147"/>
      <c r="AE82" s="147"/>
      <c r="AF82" s="147"/>
      <c r="AG82" s="147" t="s">
        <v>265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66">
        <v>62</v>
      </c>
      <c r="B83" s="167" t="s">
        <v>1157</v>
      </c>
      <c r="C83" s="183" t="s">
        <v>1158</v>
      </c>
      <c r="D83" s="168" t="s">
        <v>244</v>
      </c>
      <c r="E83" s="169">
        <v>1</v>
      </c>
      <c r="F83" s="170"/>
      <c r="G83" s="171">
        <f t="shared" si="28"/>
        <v>0</v>
      </c>
      <c r="H83" s="170">
        <v>0</v>
      </c>
      <c r="I83" s="171">
        <f t="shared" si="29"/>
        <v>0</v>
      </c>
      <c r="J83" s="170">
        <v>7500</v>
      </c>
      <c r="K83" s="171">
        <f t="shared" si="30"/>
        <v>7500</v>
      </c>
      <c r="L83" s="171">
        <v>21</v>
      </c>
      <c r="M83" s="171">
        <f t="shared" si="31"/>
        <v>0</v>
      </c>
      <c r="N83" s="169">
        <v>0</v>
      </c>
      <c r="O83" s="169">
        <f t="shared" si="32"/>
        <v>0</v>
      </c>
      <c r="P83" s="169">
        <v>0</v>
      </c>
      <c r="Q83" s="169">
        <f t="shared" si="33"/>
        <v>0</v>
      </c>
      <c r="R83" s="171"/>
      <c r="S83" s="171" t="s">
        <v>245</v>
      </c>
      <c r="T83" s="172" t="s">
        <v>246</v>
      </c>
      <c r="U83" s="157">
        <v>0</v>
      </c>
      <c r="V83" s="157">
        <f t="shared" si="34"/>
        <v>0</v>
      </c>
      <c r="W83" s="157"/>
      <c r="X83" s="157" t="s">
        <v>1145</v>
      </c>
      <c r="Y83" s="157" t="s">
        <v>248</v>
      </c>
      <c r="Z83" s="147"/>
      <c r="AA83" s="147"/>
      <c r="AB83" s="147"/>
      <c r="AC83" s="147"/>
      <c r="AD83" s="147"/>
      <c r="AE83" s="147"/>
      <c r="AF83" s="147"/>
      <c r="AG83" s="147" t="s">
        <v>1146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5">
      <c r="A84" s="3"/>
      <c r="B84" s="4"/>
      <c r="C84" s="184"/>
      <c r="D84" s="6"/>
      <c r="E84" s="3"/>
      <c r="F84" s="3"/>
      <c r="G84" s="3"/>
      <c r="H84" s="3"/>
      <c r="I84" s="3"/>
      <c r="J84" s="3"/>
      <c r="K84" s="3"/>
      <c r="L84" s="3"/>
      <c r="M84" s="3"/>
      <c r="N84" s="3"/>
      <c r="O84" s="3"/>
      <c r="P84" s="3"/>
      <c r="Q84" s="3"/>
      <c r="R84" s="3"/>
      <c r="S84" s="3"/>
      <c r="T84" s="3"/>
      <c r="U84" s="3"/>
      <c r="V84" s="3"/>
      <c r="W84" s="3"/>
      <c r="X84" s="3"/>
      <c r="Y84" s="3"/>
      <c r="AE84">
        <v>15</v>
      </c>
      <c r="AF84">
        <v>21</v>
      </c>
      <c r="AG84" t="s">
        <v>226</v>
      </c>
    </row>
    <row r="85" spans="1:60" x14ac:dyDescent="0.25">
      <c r="A85" s="150"/>
      <c r="B85" s="151" t="s">
        <v>27</v>
      </c>
      <c r="C85" s="185"/>
      <c r="D85" s="152"/>
      <c r="E85" s="153"/>
      <c r="F85" s="153"/>
      <c r="G85" s="165">
        <f>G8+G30+G54+G63+G76</f>
        <v>0</v>
      </c>
      <c r="H85" s="3"/>
      <c r="I85" s="3"/>
      <c r="J85" s="3"/>
      <c r="K85" s="3"/>
      <c r="L85" s="3"/>
      <c r="M85" s="3"/>
      <c r="N85" s="3"/>
      <c r="O85" s="3"/>
      <c r="P85" s="3"/>
      <c r="Q85" s="3"/>
      <c r="R85" s="3"/>
      <c r="S85" s="3"/>
      <c r="T85" s="3"/>
      <c r="U85" s="3"/>
      <c r="V85" s="3"/>
      <c r="W85" s="3"/>
      <c r="X85" s="3"/>
      <c r="Y85" s="3"/>
      <c r="AE85">
        <f>SUMIF(L7:L83,AE84,G7:G83)</f>
        <v>0</v>
      </c>
      <c r="AF85">
        <f>SUMIF(L7:L83,AF84,G7:G83)</f>
        <v>0</v>
      </c>
      <c r="AG85" t="s">
        <v>475</v>
      </c>
    </row>
    <row r="86" spans="1:60" x14ac:dyDescent="0.25">
      <c r="C86" s="186"/>
      <c r="D86" s="10"/>
      <c r="AG86" t="s">
        <v>476</v>
      </c>
    </row>
    <row r="87" spans="1:60" x14ac:dyDescent="0.25">
      <c r="D87" s="10"/>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sheetData>
  <sheetProtection algorithmName="SHA-512" hashValue="0o94t504q1mP1zxSq3TA4qxAn4X1+n+6t760O1w9NdV4eaVPIuk4T19KHax6FjCdBw6IOVXUbXx/8cO9gP6IUA==" saltValue="18aHiqvmAynXa9BB+2MoNQ==" spinCount="100000" sheet="1" formatRows="0"/>
  <mergeCells count="13">
    <mergeCell ref="C12:G12"/>
    <mergeCell ref="A1:G1"/>
    <mergeCell ref="C2:G2"/>
    <mergeCell ref="C3:G3"/>
    <mergeCell ref="C4:G4"/>
    <mergeCell ref="C10:G10"/>
    <mergeCell ref="C65:G65"/>
    <mergeCell ref="C15:G15"/>
    <mergeCell ref="C20:G20"/>
    <mergeCell ref="C22:G22"/>
    <mergeCell ref="C32:G32"/>
    <mergeCell ref="C36:G36"/>
    <mergeCell ref="C56:G5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57</vt:i4>
      </vt:variant>
    </vt:vector>
  </HeadingPairs>
  <TitlesOfParts>
    <vt:vector size="67" baseType="lpstr">
      <vt:lpstr>Pokyny pro vyplnění</vt:lpstr>
      <vt:lpstr>Stavba</vt:lpstr>
      <vt:lpstr>VN a ON</vt:lpstr>
      <vt:lpstr>VzorPolozky</vt:lpstr>
      <vt:lpstr>SO 02-2 HBP17_11 Pol</vt:lpstr>
      <vt:lpstr>14.9. SIL HBP17_11 Pol</vt:lpstr>
      <vt:lpstr>14.9.- UT 5 Pol</vt:lpstr>
      <vt:lpstr>14.9.- ZTI 4 Pol</vt:lpstr>
      <vt:lpstr>14.9.-SLP HBP17_11 P1</vt:lpstr>
      <vt:lpstr>SO 02-2 VZT 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'14.9. SIL HBP17_11 Pol'!Názvy_tisku</vt:lpstr>
      <vt:lpstr>'14.9.- UT 5 Pol'!Názvy_tisku</vt:lpstr>
      <vt:lpstr>'14.9.- ZTI 4 Pol'!Názvy_tisku</vt:lpstr>
      <vt:lpstr>'14.9.-SLP HBP17_11 P1'!Názvy_tisku</vt:lpstr>
      <vt:lpstr>'SO 02-2 HBP17_11 Pol'!Názvy_tisku</vt:lpstr>
      <vt:lpstr>'SO 02-2 VZT 3 Pol'!Názvy_tisku</vt:lpstr>
      <vt:lpstr>oadresa</vt:lpstr>
      <vt:lpstr>Stavba!Objednatel</vt:lpstr>
      <vt:lpstr>Stavba!Objekt</vt:lpstr>
      <vt:lpstr>'14.9. SIL HBP17_11 Pol'!Oblast_tisku</vt:lpstr>
      <vt:lpstr>'14.9.- UT 5 Pol'!Oblast_tisku</vt:lpstr>
      <vt:lpstr>'14.9.- ZTI 4 Pol'!Oblast_tisku</vt:lpstr>
      <vt:lpstr>'14.9.-SLP HBP17_11 P1'!Oblast_tisku</vt:lpstr>
      <vt:lpstr>'SO 02-2 HBP17_11 Pol'!Oblast_tisku</vt:lpstr>
      <vt:lpstr>'SO 02-2 VZT 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Honsa Martin</dc:creator>
  <cp:lastModifiedBy>Kovaříková Průchová Dagmar</cp:lastModifiedBy>
  <cp:lastPrinted>2019-03-19T12:27:02Z</cp:lastPrinted>
  <dcterms:created xsi:type="dcterms:W3CDTF">2009-04-08T07:15:50Z</dcterms:created>
  <dcterms:modified xsi:type="dcterms:W3CDTF">2023-06-12T11:42:04Z</dcterms:modified>
</cp:coreProperties>
</file>