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xr:revisionPtr revIDLastSave="0" documentId="13_ncr:1_{65B0F310-D676-478B-B833-8FBB84EF04B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310 - VODOVOD" sheetId="2" r:id="rId2"/>
    <sheet name="SO 320 - VODOVODNÍ PŘÍPOJKY" sheetId="3" r:id="rId3"/>
    <sheet name="99 - OSTATNÍ NÁKLADY" sheetId="4" r:id="rId4"/>
  </sheets>
  <definedNames>
    <definedName name="_xlnm._FilterDatabase" localSheetId="3" hidden="1">'99 - OSTATNÍ NÁKLADY'!$C$116:$K$144</definedName>
    <definedName name="_xlnm._FilterDatabase" localSheetId="1" hidden="1">'SO 310 - VODOVOD'!$C$128:$K$348</definedName>
    <definedName name="_xlnm._FilterDatabase" localSheetId="2" hidden="1">'SO 320 - VODOVODNÍ PŘÍPOJKY'!$C$129:$K$428</definedName>
    <definedName name="_xlnm.Print_Titles" localSheetId="3">'99 - OSTATNÍ NÁKLADY'!$116:$116</definedName>
    <definedName name="_xlnm.Print_Titles" localSheetId="0">'Rekapitulace stavby'!$92:$92</definedName>
    <definedName name="_xlnm.Print_Titles" localSheetId="1">'SO 310 - VODOVOD'!$128:$128</definedName>
    <definedName name="_xlnm.Print_Titles" localSheetId="2">'SO 320 - VODOVODNÍ PŘÍPOJKY'!$129:$129</definedName>
    <definedName name="_xlnm.Print_Area" localSheetId="3">'99 - OSTATNÍ NÁKLADY'!$C$4:$J$76,'99 - OSTATNÍ NÁKLADY'!$C$82:$J$98,'99 - OSTATNÍ NÁKLADY'!$C$104:$K$144</definedName>
    <definedName name="_xlnm.Print_Area" localSheetId="0">'Rekapitulace stavby'!$D$4:$AO$76,'Rekapitulace stavby'!$C$82:$AQ$99</definedName>
    <definedName name="_xlnm.Print_Area" localSheetId="1">'SO 310 - VODOVOD'!$C$4:$J$76,'SO 310 - VODOVOD'!$C$82:$J$108,'SO 310 - VODOVOD'!$C$114:$K$348</definedName>
    <definedName name="_xlnm.Print_Area" localSheetId="2">'SO 320 - VODOVODNÍ PŘÍPOJKY'!$C$4:$J$76,'SO 320 - VODOVODNÍ PŘÍPOJKY'!$C$82:$J$109,'SO 320 - VODOVODNÍ PŘÍPOJKY'!$C$115:$K$428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8" i="1"/>
  <c r="J35" i="4"/>
  <c r="AX98" i="1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 s="1"/>
  <c r="J17" i="4"/>
  <c r="J12" i="4"/>
  <c r="J111" i="4" s="1"/>
  <c r="E7" i="4"/>
  <c r="E85" i="4"/>
  <c r="J39" i="3"/>
  <c r="J38" i="3"/>
  <c r="AY97" i="1"/>
  <c r="J37" i="3"/>
  <c r="AX97" i="1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T412" i="3"/>
  <c r="R413" i="3"/>
  <c r="R412" i="3"/>
  <c r="P413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4" i="3"/>
  <c r="BH354" i="3"/>
  <c r="BG354" i="3"/>
  <c r="BF354" i="3"/>
  <c r="T354" i="3"/>
  <c r="R354" i="3"/>
  <c r="P354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3" i="3"/>
  <c r="BH323" i="3"/>
  <c r="BG323" i="3"/>
  <c r="BF323" i="3"/>
  <c r="T323" i="3"/>
  <c r="R323" i="3"/>
  <c r="P323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4" i="3"/>
  <c r="J93" i="3"/>
  <c r="F93" i="3"/>
  <c r="F91" i="3"/>
  <c r="E89" i="3"/>
  <c r="J20" i="3"/>
  <c r="E20" i="3"/>
  <c r="F94" i="3"/>
  <c r="J19" i="3"/>
  <c r="J14" i="3"/>
  <c r="J124" i="3" s="1"/>
  <c r="E7" i="3"/>
  <c r="E85" i="3"/>
  <c r="J39" i="2"/>
  <c r="J38" i="2"/>
  <c r="AY96" i="1"/>
  <c r="J37" i="2"/>
  <c r="AX96" i="1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T340" i="2"/>
  <c r="R341" i="2"/>
  <c r="R340" i="2"/>
  <c r="P341" i="2"/>
  <c r="P340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T246" i="2"/>
  <c r="R247" i="2"/>
  <c r="R246" i="2"/>
  <c r="P247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4" i="2"/>
  <c r="J93" i="2"/>
  <c r="F93" i="2"/>
  <c r="F91" i="2"/>
  <c r="E89" i="2"/>
  <c r="J20" i="2"/>
  <c r="E20" i="2"/>
  <c r="F126" i="2" s="1"/>
  <c r="J19" i="2"/>
  <c r="J14" i="2"/>
  <c r="J123" i="2"/>
  <c r="E7" i="2"/>
  <c r="E117" i="2"/>
  <c r="L90" i="1"/>
  <c r="AM90" i="1"/>
  <c r="AM89" i="1"/>
  <c r="L89" i="1"/>
  <c r="AM87" i="1"/>
  <c r="L87" i="1"/>
  <c r="L85" i="1"/>
  <c r="L84" i="1"/>
  <c r="J308" i="2"/>
  <c r="J290" i="2"/>
  <c r="BK283" i="2"/>
  <c r="J262" i="2"/>
  <c r="BK245" i="2"/>
  <c r="BK199" i="2"/>
  <c r="BK181" i="2"/>
  <c r="J156" i="2"/>
  <c r="J137" i="2"/>
  <c r="BK341" i="2"/>
  <c r="BK308" i="2"/>
  <c r="J301" i="2"/>
  <c r="J300" i="2"/>
  <c r="J296" i="2"/>
  <c r="BK294" i="2"/>
  <c r="BK288" i="2"/>
  <c r="BK275" i="2"/>
  <c r="BK262" i="2"/>
  <c r="BK247" i="2"/>
  <c r="BK243" i="2"/>
  <c r="J232" i="2"/>
  <c r="J197" i="2"/>
  <c r="BK167" i="2"/>
  <c r="J146" i="2"/>
  <c r="BK140" i="2"/>
  <c r="BK310" i="2"/>
  <c r="BK304" i="2"/>
  <c r="BK292" i="2"/>
  <c r="J281" i="2"/>
  <c r="BK272" i="2"/>
  <c r="BK250" i="2"/>
  <c r="J214" i="2"/>
  <c r="J203" i="2"/>
  <c r="J199" i="2"/>
  <c r="BK175" i="2"/>
  <c r="BK145" i="2"/>
  <c r="BK132" i="2"/>
  <c r="J315" i="2"/>
  <c r="BK302" i="2"/>
  <c r="BK295" i="2"/>
  <c r="BK290" i="2"/>
  <c r="J278" i="2"/>
  <c r="BK257" i="2"/>
  <c r="J241" i="2"/>
  <c r="BK213" i="2"/>
  <c r="BK203" i="2"/>
  <c r="J159" i="2"/>
  <c r="J132" i="2"/>
  <c r="J420" i="3"/>
  <c r="BK403" i="3"/>
  <c r="J395" i="3"/>
  <c r="BK381" i="3"/>
  <c r="J374" i="3"/>
  <c r="J366" i="3"/>
  <c r="J348" i="3"/>
  <c r="BK330" i="3"/>
  <c r="J310" i="3"/>
  <c r="J292" i="3"/>
  <c r="BK262" i="3"/>
  <c r="BK237" i="3"/>
  <c r="J222" i="3"/>
  <c r="J175" i="3"/>
  <c r="J168" i="3"/>
  <c r="J153" i="3"/>
  <c r="J418" i="3"/>
  <c r="BK406" i="3"/>
  <c r="BK397" i="3"/>
  <c r="BK382" i="3"/>
  <c r="J361" i="3"/>
  <c r="J337" i="3"/>
  <c r="J302" i="3"/>
  <c r="BK279" i="3"/>
  <c r="BK253" i="3"/>
  <c r="J211" i="3"/>
  <c r="J152" i="3"/>
  <c r="J139" i="3"/>
  <c r="J419" i="3"/>
  <c r="J401" i="3"/>
  <c r="BK384" i="3"/>
  <c r="J368" i="3"/>
  <c r="BK361" i="3"/>
  <c r="J345" i="3"/>
  <c r="BK317" i="3"/>
  <c r="BK300" i="3"/>
  <c r="BK277" i="3"/>
  <c r="BK226" i="3"/>
  <c r="J192" i="3"/>
  <c r="BK169" i="3"/>
  <c r="BK156" i="3"/>
  <c r="BK147" i="3"/>
  <c r="BK418" i="3"/>
  <c r="J410" i="3"/>
  <c r="BK398" i="3"/>
  <c r="J386" i="3"/>
  <c r="J369" i="3"/>
  <c r="BK359" i="3"/>
  <c r="J317" i="3"/>
  <c r="BK294" i="3"/>
  <c r="J264" i="3"/>
  <c r="J237" i="3"/>
  <c r="BK192" i="3"/>
  <c r="BK172" i="3"/>
  <c r="J143" i="3"/>
  <c r="J130" i="4"/>
  <c r="J121" i="4"/>
  <c r="J141" i="4"/>
  <c r="BK124" i="4"/>
  <c r="J140" i="4"/>
  <c r="BK121" i="4"/>
  <c r="J138" i="4"/>
  <c r="J128" i="4"/>
  <c r="BK309" i="2"/>
  <c r="J307" i="2"/>
  <c r="BK289" i="2"/>
  <c r="J264" i="2"/>
  <c r="J234" i="2"/>
  <c r="J195" i="2"/>
  <c r="J167" i="2"/>
  <c r="J153" i="2"/>
  <c r="BK146" i="2"/>
  <c r="AS95" i="1"/>
  <c r="J295" i="2"/>
  <c r="BK291" i="2"/>
  <c r="J284" i="2"/>
  <c r="J272" i="2"/>
  <c r="BK260" i="2"/>
  <c r="J245" i="2"/>
  <c r="BK234" i="2"/>
  <c r="BK214" i="2"/>
  <c r="BK162" i="2"/>
  <c r="J145" i="2"/>
  <c r="BK134" i="2"/>
  <c r="J309" i="2"/>
  <c r="J302" i="2"/>
  <c r="BK282" i="2"/>
  <c r="J277" i="2"/>
  <c r="BK235" i="2"/>
  <c r="BK219" i="2"/>
  <c r="J206" i="2"/>
  <c r="J181" i="2"/>
  <c r="BK156" i="2"/>
  <c r="J142" i="2"/>
  <c r="J347" i="2"/>
  <c r="J306" i="2"/>
  <c r="J299" i="2"/>
  <c r="BK293" i="2"/>
  <c r="J287" i="2"/>
  <c r="J275" i="2"/>
  <c r="J253" i="2"/>
  <c r="BK223" i="2"/>
  <c r="BK205" i="2"/>
  <c r="BK195" i="2"/>
  <c r="J140" i="2"/>
  <c r="J134" i="2"/>
  <c r="BK421" i="3"/>
  <c r="BK401" i="3"/>
  <c r="J390" i="3"/>
  <c r="BK380" i="3"/>
  <c r="BK376" i="3"/>
  <c r="J350" i="3"/>
  <c r="BK334" i="3"/>
  <c r="BK312" i="3"/>
  <c r="J279" i="3"/>
  <c r="BK264" i="3"/>
  <c r="J238" i="3"/>
  <c r="BK221" i="3"/>
  <c r="BK171" i="3"/>
  <c r="J162" i="3"/>
  <c r="BK139" i="3"/>
  <c r="J408" i="3"/>
  <c r="J405" i="3"/>
  <c r="BK388" i="3"/>
  <c r="BK374" i="3"/>
  <c r="BK345" i="3"/>
  <c r="J330" i="3"/>
  <c r="J297" i="3"/>
  <c r="J277" i="3"/>
  <c r="J226" i="3"/>
  <c r="J217" i="3"/>
  <c r="J180" i="3"/>
  <c r="J150" i="3"/>
  <c r="BK133" i="3"/>
  <c r="BK417" i="3"/>
  <c r="BK407" i="3"/>
  <c r="J397" i="3"/>
  <c r="J379" i="3"/>
  <c r="J357" i="3"/>
  <c r="BK343" i="3"/>
  <c r="J314" i="3"/>
  <c r="J305" i="3"/>
  <c r="J281" i="3"/>
  <c r="BK222" i="3"/>
  <c r="BK189" i="3"/>
  <c r="BK168" i="3"/>
  <c r="BK153" i="3"/>
  <c r="BK145" i="3"/>
  <c r="BK420" i="3"/>
  <c r="BK408" i="3"/>
  <c r="BK390" i="3"/>
  <c r="J388" i="3"/>
  <c r="J378" i="3"/>
  <c r="J343" i="3"/>
  <c r="BK314" i="3"/>
  <c r="J282" i="3"/>
  <c r="J221" i="3"/>
  <c r="BK213" i="3"/>
  <c r="BK183" i="3"/>
  <c r="J147" i="3"/>
  <c r="BK141" i="4"/>
  <c r="J126" i="4"/>
  <c r="J142" i="4"/>
  <c r="BK138" i="4"/>
  <c r="BK126" i="4"/>
  <c r="J129" i="4"/>
  <c r="J124" i="4"/>
  <c r="J311" i="2"/>
  <c r="J298" i="2"/>
  <c r="J288" i="2"/>
  <c r="J282" i="2"/>
  <c r="BK255" i="2"/>
  <c r="BK230" i="2"/>
  <c r="BK172" i="2"/>
  <c r="BK155" i="2"/>
  <c r="J149" i="2"/>
  <c r="J135" i="2"/>
  <c r="BK313" i="2"/>
  <c r="J305" i="2"/>
  <c r="BK297" i="2"/>
  <c r="J292" i="2"/>
  <c r="J283" i="2"/>
  <c r="BK264" i="2"/>
  <c r="J250" i="2"/>
  <c r="J235" i="2"/>
  <c r="J219" i="2"/>
  <c r="J175" i="2"/>
  <c r="J152" i="2"/>
  <c r="BK142" i="2"/>
  <c r="J313" i="2"/>
  <c r="BK307" i="2"/>
  <c r="BK301" i="2"/>
  <c r="BK287" i="2"/>
  <c r="BK279" i="2"/>
  <c r="BK270" i="2"/>
  <c r="J230" i="2"/>
  <c r="J213" i="2"/>
  <c r="BK201" i="2"/>
  <c r="BK178" i="2"/>
  <c r="BK153" i="2"/>
  <c r="BK138" i="2"/>
  <c r="J344" i="2"/>
  <c r="BK305" i="2"/>
  <c r="J297" i="2"/>
  <c r="J291" i="2"/>
  <c r="J279" i="2"/>
  <c r="J260" i="2"/>
  <c r="J243" i="2"/>
  <c r="J221" i="2"/>
  <c r="BK202" i="2"/>
  <c r="J172" i="2"/>
  <c r="BK137" i="2"/>
  <c r="BK427" i="3"/>
  <c r="J406" i="3"/>
  <c r="BK399" i="3"/>
  <c r="J384" i="3"/>
  <c r="BK378" i="3"/>
  <c r="BK368" i="3"/>
  <c r="BK354" i="3"/>
  <c r="BK337" i="3"/>
  <c r="BK323" i="3"/>
  <c r="J300" i="3"/>
  <c r="BK255" i="3"/>
  <c r="J225" i="3"/>
  <c r="J183" i="3"/>
  <c r="J169" i="3"/>
  <c r="BK155" i="3"/>
  <c r="J421" i="3"/>
  <c r="J407" i="3"/>
  <c r="BK395" i="3"/>
  <c r="J381" i="3"/>
  <c r="J367" i="3"/>
  <c r="J340" i="3"/>
  <c r="BK305" i="3"/>
  <c r="BK296" i="3"/>
  <c r="J257" i="3"/>
  <c r="J223" i="3"/>
  <c r="J155" i="3"/>
  <c r="J140" i="3"/>
  <c r="BK424" i="3"/>
  <c r="J413" i="3"/>
  <c r="J398" i="3"/>
  <c r="J382" i="3"/>
  <c r="J364" i="3"/>
  <c r="BK348" i="3"/>
  <c r="J323" i="3"/>
  <c r="J312" i="3"/>
  <c r="BK297" i="3"/>
  <c r="J262" i="3"/>
  <c r="J213" i="3"/>
  <c r="BK180" i="3"/>
  <c r="J165" i="3"/>
  <c r="BK152" i="3"/>
  <c r="BK143" i="3"/>
  <c r="BK419" i="3"/>
  <c r="BK413" i="3"/>
  <c r="BK400" i="3"/>
  <c r="J383" i="3"/>
  <c r="BK367" i="3"/>
  <c r="J354" i="3"/>
  <c r="J319" i="3"/>
  <c r="BK292" i="3"/>
  <c r="BK257" i="3"/>
  <c r="J215" i="3"/>
  <c r="J189" i="3"/>
  <c r="J171" i="3"/>
  <c r="BK140" i="3"/>
  <c r="BK127" i="4"/>
  <c r="J120" i="4"/>
  <c r="J139" i="4"/>
  <c r="BK130" i="4"/>
  <c r="J119" i="4"/>
  <c r="BK142" i="4"/>
  <c r="J127" i="4"/>
  <c r="BK139" i="4"/>
  <c r="BK129" i="4"/>
  <c r="BK120" i="4"/>
  <c r="J341" i="2"/>
  <c r="BK296" i="2"/>
  <c r="BK284" i="2"/>
  <c r="BK281" i="2"/>
  <c r="J247" i="2"/>
  <c r="J202" i="2"/>
  <c r="BK159" i="2"/>
  <c r="BK152" i="2"/>
  <c r="J138" i="2"/>
  <c r="BK344" i="2"/>
  <c r="BK311" i="2"/>
  <c r="J304" i="2"/>
  <c r="BK299" i="2"/>
  <c r="J293" i="2"/>
  <c r="BK285" i="2"/>
  <c r="J270" i="2"/>
  <c r="BK253" i="2"/>
  <c r="BK241" i="2"/>
  <c r="BK221" i="2"/>
  <c r="J178" i="2"/>
  <c r="J155" i="2"/>
  <c r="J143" i="2"/>
  <c r="BK315" i="2"/>
  <c r="BK306" i="2"/>
  <c r="BK298" i="2"/>
  <c r="J285" i="2"/>
  <c r="BK278" i="2"/>
  <c r="J257" i="2"/>
  <c r="J223" i="2"/>
  <c r="J205" i="2"/>
  <c r="BK197" i="2"/>
  <c r="J162" i="2"/>
  <c r="BK143" i="2"/>
  <c r="BK347" i="2"/>
  <c r="J310" i="2"/>
  <c r="BK300" i="2"/>
  <c r="J294" i="2"/>
  <c r="J289" i="2"/>
  <c r="BK277" i="2"/>
  <c r="J255" i="2"/>
  <c r="BK232" i="2"/>
  <c r="BK206" i="2"/>
  <c r="J201" i="2"/>
  <c r="BK149" i="2"/>
  <c r="BK135" i="2"/>
  <c r="J424" i="3"/>
  <c r="BK410" i="3"/>
  <c r="J400" i="3"/>
  <c r="BK386" i="3"/>
  <c r="BK379" i="3"/>
  <c r="BK369" i="3"/>
  <c r="BK357" i="3"/>
  <c r="BK340" i="3"/>
  <c r="BK329" i="3"/>
  <c r="BK302" i="3"/>
  <c r="J266" i="3"/>
  <c r="J253" i="3"/>
  <c r="BK223" i="3"/>
  <c r="BK186" i="3"/>
  <c r="BK165" i="3"/>
  <c r="J145" i="3"/>
  <c r="J417" i="3"/>
  <c r="J403" i="3"/>
  <c r="J389" i="3"/>
  <c r="J376" i="3"/>
  <c r="J359" i="3"/>
  <c r="BK319" i="3"/>
  <c r="J294" i="3"/>
  <c r="J255" i="3"/>
  <c r="BK225" i="3"/>
  <c r="BK215" i="3"/>
  <c r="BK175" i="3"/>
  <c r="BK142" i="3"/>
  <c r="J427" i="3"/>
  <c r="BK416" i="3"/>
  <c r="J399" i="3"/>
  <c r="BK383" i="3"/>
  <c r="BK366" i="3"/>
  <c r="BK350" i="3"/>
  <c r="J334" i="3"/>
  <c r="BK310" i="3"/>
  <c r="BK282" i="3"/>
  <c r="BK266" i="3"/>
  <c r="BK211" i="3"/>
  <c r="J172" i="3"/>
  <c r="BK162" i="3"/>
  <c r="BK150" i="3"/>
  <c r="J142" i="3"/>
  <c r="J416" i="3"/>
  <c r="BK405" i="3"/>
  <c r="BK389" i="3"/>
  <c r="J380" i="3"/>
  <c r="BK364" i="3"/>
  <c r="J329" i="3"/>
  <c r="J296" i="3"/>
  <c r="BK281" i="3"/>
  <c r="BK238" i="3"/>
  <c r="BK217" i="3"/>
  <c r="J186" i="3"/>
  <c r="J156" i="3"/>
  <c r="J133" i="3"/>
  <c r="BK125" i="4"/>
  <c r="J144" i="4"/>
  <c r="BK137" i="4"/>
  <c r="J125" i="4"/>
  <c r="BK144" i="4"/>
  <c r="BK128" i="4"/>
  <c r="BK140" i="4"/>
  <c r="J137" i="4"/>
  <c r="BK119" i="4"/>
  <c r="P131" i="2" l="1"/>
  <c r="P249" i="2"/>
  <c r="P256" i="2"/>
  <c r="R263" i="2"/>
  <c r="R130" i="2" s="1"/>
  <c r="R129" i="2" s="1"/>
  <c r="P343" i="2"/>
  <c r="P342" i="2"/>
  <c r="BK132" i="3"/>
  <c r="J132" i="3"/>
  <c r="J100" i="3" s="1"/>
  <c r="R304" i="3"/>
  <c r="BK313" i="3"/>
  <c r="J313" i="3"/>
  <c r="J102" i="3" s="1"/>
  <c r="R360" i="3"/>
  <c r="BK415" i="3"/>
  <c r="J415" i="3"/>
  <c r="J106" i="3" s="1"/>
  <c r="BK423" i="3"/>
  <c r="J423" i="3"/>
  <c r="J108" i="3"/>
  <c r="BK118" i="4"/>
  <c r="BK117" i="4" s="1"/>
  <c r="J117" i="4" s="1"/>
  <c r="J30" i="4" s="1"/>
  <c r="T131" i="2"/>
  <c r="T249" i="2"/>
  <c r="T256" i="2"/>
  <c r="BK263" i="2"/>
  <c r="J263" i="2"/>
  <c r="J104" i="2" s="1"/>
  <c r="R343" i="2"/>
  <c r="R342" i="2"/>
  <c r="T132" i="3"/>
  <c r="T304" i="3"/>
  <c r="R313" i="3"/>
  <c r="P360" i="3"/>
  <c r="T415" i="3"/>
  <c r="T414" i="3" s="1"/>
  <c r="R423" i="3"/>
  <c r="R422" i="3"/>
  <c r="R118" i="4"/>
  <c r="R117" i="4" s="1"/>
  <c r="R131" i="2"/>
  <c r="R249" i="2"/>
  <c r="R256" i="2"/>
  <c r="P263" i="2"/>
  <c r="BK343" i="2"/>
  <c r="J343" i="2" s="1"/>
  <c r="J107" i="2" s="1"/>
  <c r="P132" i="3"/>
  <c r="P304" i="3"/>
  <c r="P313" i="3"/>
  <c r="P131" i="3" s="1"/>
  <c r="T360" i="3"/>
  <c r="P415" i="3"/>
  <c r="P414" i="3"/>
  <c r="P423" i="3"/>
  <c r="P422" i="3" s="1"/>
  <c r="T118" i="4"/>
  <c r="T117" i="4"/>
  <c r="BK131" i="2"/>
  <c r="J131" i="2" s="1"/>
  <c r="J100" i="2" s="1"/>
  <c r="BK249" i="2"/>
  <c r="J249" i="2"/>
  <c r="J102" i="2" s="1"/>
  <c r="BK256" i="2"/>
  <c r="J256" i="2"/>
  <c r="J103" i="2"/>
  <c r="T263" i="2"/>
  <c r="T343" i="2"/>
  <c r="T342" i="2"/>
  <c r="R132" i="3"/>
  <c r="R131" i="3" s="1"/>
  <c r="BK304" i="3"/>
  <c r="J304" i="3"/>
  <c r="J101" i="3"/>
  <c r="T313" i="3"/>
  <c r="BK360" i="3"/>
  <c r="J360" i="3"/>
  <c r="J103" i="3"/>
  <c r="R415" i="3"/>
  <c r="R414" i="3" s="1"/>
  <c r="T423" i="3"/>
  <c r="T422" i="3"/>
  <c r="P118" i="4"/>
  <c r="P117" i="4" s="1"/>
  <c r="AU98" i="1" s="1"/>
  <c r="BK340" i="2"/>
  <c r="J340" i="2" s="1"/>
  <c r="J105" i="2" s="1"/>
  <c r="BK412" i="3"/>
  <c r="J412" i="3"/>
  <c r="J104" i="3" s="1"/>
  <c r="BK246" i="2"/>
  <c r="J246" i="2"/>
  <c r="J101" i="2"/>
  <c r="BK414" i="3"/>
  <c r="J414" i="3" s="1"/>
  <c r="J105" i="3" s="1"/>
  <c r="BE126" i="4"/>
  <c r="BE141" i="4"/>
  <c r="BE144" i="4"/>
  <c r="J89" i="4"/>
  <c r="BE119" i="4"/>
  <c r="BE124" i="4"/>
  <c r="BE125" i="4"/>
  <c r="BE139" i="4"/>
  <c r="E107" i="4"/>
  <c r="BE128" i="4"/>
  <c r="BE140" i="4"/>
  <c r="F92" i="4"/>
  <c r="BE120" i="4"/>
  <c r="BE121" i="4"/>
  <c r="BE127" i="4"/>
  <c r="BE129" i="4"/>
  <c r="BE130" i="4"/>
  <c r="BE137" i="4"/>
  <c r="BE138" i="4"/>
  <c r="BE142" i="4"/>
  <c r="E118" i="3"/>
  <c r="BE150" i="3"/>
  <c r="BE152" i="3"/>
  <c r="BE153" i="3"/>
  <c r="BE162" i="3"/>
  <c r="BE168" i="3"/>
  <c r="BE175" i="3"/>
  <c r="BE186" i="3"/>
  <c r="BE211" i="3"/>
  <c r="BE221" i="3"/>
  <c r="BE222" i="3"/>
  <c r="BE225" i="3"/>
  <c r="BE253" i="3"/>
  <c r="BE262" i="3"/>
  <c r="BE266" i="3"/>
  <c r="BE297" i="3"/>
  <c r="BE300" i="3"/>
  <c r="BE302" i="3"/>
  <c r="BE305" i="3"/>
  <c r="BE312" i="3"/>
  <c r="BE319" i="3"/>
  <c r="BE329" i="3"/>
  <c r="BE330" i="3"/>
  <c r="BE334" i="3"/>
  <c r="BE340" i="3"/>
  <c r="BE345" i="3"/>
  <c r="BE380" i="3"/>
  <c r="BE381" i="3"/>
  <c r="BE384" i="3"/>
  <c r="BE395" i="3"/>
  <c r="BE403" i="3"/>
  <c r="BE406" i="3"/>
  <c r="J91" i="3"/>
  <c r="F127" i="3"/>
  <c r="BE133" i="3"/>
  <c r="BE139" i="3"/>
  <c r="BE155" i="3"/>
  <c r="BE171" i="3"/>
  <c r="BE213" i="3"/>
  <c r="BE215" i="3"/>
  <c r="BE217" i="3"/>
  <c r="BE237" i="3"/>
  <c r="BE238" i="3"/>
  <c r="BE255" i="3"/>
  <c r="BE292" i="3"/>
  <c r="BE294" i="3"/>
  <c r="BE337" i="3"/>
  <c r="BE354" i="3"/>
  <c r="BE357" i="3"/>
  <c r="BE369" i="3"/>
  <c r="BE374" i="3"/>
  <c r="BE376" i="3"/>
  <c r="BE388" i="3"/>
  <c r="BE390" i="3"/>
  <c r="BE399" i="3"/>
  <c r="BE401" i="3"/>
  <c r="BE405" i="3"/>
  <c r="BE408" i="3"/>
  <c r="BE417" i="3"/>
  <c r="BE421" i="3"/>
  <c r="BE424" i="3"/>
  <c r="BE427" i="3"/>
  <c r="BE145" i="3"/>
  <c r="BE156" i="3"/>
  <c r="BE165" i="3"/>
  <c r="BE169" i="3"/>
  <c r="BE172" i="3"/>
  <c r="BE183" i="3"/>
  <c r="BE189" i="3"/>
  <c r="BE192" i="3"/>
  <c r="BE223" i="3"/>
  <c r="BE226" i="3"/>
  <c r="BE257" i="3"/>
  <c r="BE264" i="3"/>
  <c r="BE281" i="3"/>
  <c r="BE282" i="3"/>
  <c r="BE310" i="3"/>
  <c r="BE323" i="3"/>
  <c r="BE348" i="3"/>
  <c r="BE350" i="3"/>
  <c r="BE366" i="3"/>
  <c r="BE367" i="3"/>
  <c r="BE368" i="3"/>
  <c r="BE378" i="3"/>
  <c r="BE379" i="3"/>
  <c r="BE383" i="3"/>
  <c r="BE398" i="3"/>
  <c r="BE400" i="3"/>
  <c r="BE410" i="3"/>
  <c r="BE413" i="3"/>
  <c r="BE140" i="3"/>
  <c r="BE142" i="3"/>
  <c r="BE143" i="3"/>
  <c r="BE147" i="3"/>
  <c r="BE180" i="3"/>
  <c r="BE277" i="3"/>
  <c r="BE279" i="3"/>
  <c r="BE296" i="3"/>
  <c r="BE314" i="3"/>
  <c r="BE317" i="3"/>
  <c r="BE343" i="3"/>
  <c r="BE359" i="3"/>
  <c r="BE361" i="3"/>
  <c r="BE364" i="3"/>
  <c r="BE382" i="3"/>
  <c r="BE386" i="3"/>
  <c r="BE389" i="3"/>
  <c r="BE397" i="3"/>
  <c r="BE407" i="3"/>
  <c r="BE416" i="3"/>
  <c r="BE418" i="3"/>
  <c r="BE419" i="3"/>
  <c r="BE420" i="3"/>
  <c r="E85" i="2"/>
  <c r="BE142" i="2"/>
  <c r="BE145" i="2"/>
  <c r="BE152" i="2"/>
  <c r="BE153" i="2"/>
  <c r="BE155" i="2"/>
  <c r="BE162" i="2"/>
  <c r="BE172" i="2"/>
  <c r="BE178" i="2"/>
  <c r="BE197" i="2"/>
  <c r="BE214" i="2"/>
  <c r="BE234" i="2"/>
  <c r="BE245" i="2"/>
  <c r="BE247" i="2"/>
  <c r="BE260" i="2"/>
  <c r="BE264" i="2"/>
  <c r="BE270" i="2"/>
  <c r="BE281" i="2"/>
  <c r="BE284" i="2"/>
  <c r="BE291" i="2"/>
  <c r="BE297" i="2"/>
  <c r="BE307" i="2"/>
  <c r="BE311" i="2"/>
  <c r="BE344" i="2"/>
  <c r="BE347" i="2"/>
  <c r="F94" i="2"/>
  <c r="BE134" i="2"/>
  <c r="BE135" i="2"/>
  <c r="BE149" i="2"/>
  <c r="BE159" i="2"/>
  <c r="BE167" i="2"/>
  <c r="BE181" i="2"/>
  <c r="BE213" i="2"/>
  <c r="BE221" i="2"/>
  <c r="BE232" i="2"/>
  <c r="BE243" i="2"/>
  <c r="BE253" i="2"/>
  <c r="BE262" i="2"/>
  <c r="BE275" i="2"/>
  <c r="BE283" i="2"/>
  <c r="BE288" i="2"/>
  <c r="BE289" i="2"/>
  <c r="BE290" i="2"/>
  <c r="BE292" i="2"/>
  <c r="BE293" i="2"/>
  <c r="BE295" i="2"/>
  <c r="BE296" i="2"/>
  <c r="BE299" i="2"/>
  <c r="BE305" i="2"/>
  <c r="BE308" i="2"/>
  <c r="BE341" i="2"/>
  <c r="J91" i="2"/>
  <c r="BE132" i="2"/>
  <c r="BE137" i="2"/>
  <c r="BE138" i="2"/>
  <c r="BE140" i="2"/>
  <c r="BE146" i="2"/>
  <c r="BE156" i="2"/>
  <c r="BE199" i="2"/>
  <c r="BE201" i="2"/>
  <c r="BE203" i="2"/>
  <c r="BE205" i="2"/>
  <c r="BE223" i="2"/>
  <c r="BE230" i="2"/>
  <c r="BE250" i="2"/>
  <c r="BE255" i="2"/>
  <c r="BE279" i="2"/>
  <c r="BE282" i="2"/>
  <c r="BE302" i="2"/>
  <c r="BE306" i="2"/>
  <c r="BE309" i="2"/>
  <c r="BE143" i="2"/>
  <c r="BE175" i="2"/>
  <c r="BE195" i="2"/>
  <c r="BE202" i="2"/>
  <c r="BE206" i="2"/>
  <c r="BE219" i="2"/>
  <c r="BE235" i="2"/>
  <c r="BE241" i="2"/>
  <c r="BE257" i="2"/>
  <c r="BE272" i="2"/>
  <c r="BE277" i="2"/>
  <c r="BE278" i="2"/>
  <c r="BE285" i="2"/>
  <c r="BE287" i="2"/>
  <c r="BE294" i="2"/>
  <c r="BE298" i="2"/>
  <c r="BE300" i="2"/>
  <c r="BE301" i="2"/>
  <c r="BE304" i="2"/>
  <c r="BE310" i="2"/>
  <c r="BE313" i="2"/>
  <c r="BE315" i="2"/>
  <c r="F36" i="2"/>
  <c r="BA96" i="1"/>
  <c r="F37" i="3"/>
  <c r="BB97" i="1" s="1"/>
  <c r="F35" i="4"/>
  <c r="BB98" i="1"/>
  <c r="F36" i="4"/>
  <c r="BC98" i="1" s="1"/>
  <c r="J36" i="2"/>
  <c r="AW96" i="1"/>
  <c r="J36" i="3"/>
  <c r="AW97" i="1" s="1"/>
  <c r="F34" i="4"/>
  <c r="BA98" i="1"/>
  <c r="J34" i="4"/>
  <c r="AW98" i="1" s="1"/>
  <c r="F37" i="4"/>
  <c r="BD98" i="1"/>
  <c r="AS94" i="1"/>
  <c r="F38" i="2"/>
  <c r="BC96" i="1" s="1"/>
  <c r="F39" i="2"/>
  <c r="BD96" i="1"/>
  <c r="F39" i="3"/>
  <c r="BD97" i="1" s="1"/>
  <c r="F37" i="2"/>
  <c r="BB96" i="1" s="1"/>
  <c r="F36" i="3"/>
  <c r="BA97" i="1"/>
  <c r="F38" i="3"/>
  <c r="BC97" i="1" s="1"/>
  <c r="P130" i="3" l="1"/>
  <c r="AU97" i="1" s="1"/>
  <c r="R130" i="3"/>
  <c r="T131" i="3"/>
  <c r="T130" i="3"/>
  <c r="T130" i="2"/>
  <c r="T129" i="2" s="1"/>
  <c r="P130" i="2"/>
  <c r="P129" i="2"/>
  <c r="AU96" i="1" s="1"/>
  <c r="AU95" i="1" s="1"/>
  <c r="AU94" i="1" s="1"/>
  <c r="AG98" i="1"/>
  <c r="BK342" i="2"/>
  <c r="J342" i="2"/>
  <c r="J106" i="2" s="1"/>
  <c r="J118" i="4"/>
  <c r="J97" i="4"/>
  <c r="J96" i="4"/>
  <c r="BK131" i="3"/>
  <c r="J131" i="3" s="1"/>
  <c r="J99" i="3" s="1"/>
  <c r="BK422" i="3"/>
  <c r="J422" i="3" s="1"/>
  <c r="J107" i="3" s="1"/>
  <c r="BK130" i="2"/>
  <c r="J130" i="2"/>
  <c r="J99" i="2" s="1"/>
  <c r="J35" i="2"/>
  <c r="AV96" i="1" s="1"/>
  <c r="AT96" i="1" s="1"/>
  <c r="F35" i="3"/>
  <c r="AZ97" i="1" s="1"/>
  <c r="F35" i="2"/>
  <c r="AZ96" i="1"/>
  <c r="BA95" i="1"/>
  <c r="AW95" i="1" s="1"/>
  <c r="BC95" i="1"/>
  <c r="AY95" i="1"/>
  <c r="J33" i="4"/>
  <c r="AV98" i="1" s="1"/>
  <c r="AT98" i="1" s="1"/>
  <c r="AN98" i="1" s="1"/>
  <c r="F33" i="4"/>
  <c r="AZ98" i="1" s="1"/>
  <c r="BD95" i="1"/>
  <c r="BB95" i="1"/>
  <c r="J35" i="3"/>
  <c r="AV97" i="1"/>
  <c r="AT97" i="1"/>
  <c r="BK130" i="3" l="1"/>
  <c r="J130" i="3" s="1"/>
  <c r="J98" i="3" s="1"/>
  <c r="BK129" i="2"/>
  <c r="J129" i="2"/>
  <c r="J98" i="2"/>
  <c r="J39" i="4"/>
  <c r="BD94" i="1"/>
  <c r="W33" i="1"/>
  <c r="AX95" i="1"/>
  <c r="BC94" i="1"/>
  <c r="W32" i="1"/>
  <c r="J32" i="3"/>
  <c r="AG97" i="1"/>
  <c r="BB94" i="1"/>
  <c r="W31" i="1"/>
  <c r="AZ95" i="1"/>
  <c r="AV95" i="1"/>
  <c r="AT95" i="1" s="1"/>
  <c r="BA94" i="1"/>
  <c r="W30" i="1"/>
  <c r="J41" i="3" l="1"/>
  <c r="AN97" i="1"/>
  <c r="AX94" i="1"/>
  <c r="AY94" i="1"/>
  <c r="AZ94" i="1"/>
  <c r="W29" i="1"/>
  <c r="J32" i="2"/>
  <c r="AG96" i="1"/>
  <c r="AW94" i="1"/>
  <c r="AK30" i="1"/>
  <c r="J41" i="2" l="1"/>
  <c r="AN96" i="1"/>
  <c r="AG95" i="1"/>
  <c r="AG94" i="1" s="1"/>
  <c r="AK26" i="1" s="1"/>
  <c r="AK35" i="1" s="1"/>
  <c r="AV94" i="1"/>
  <c r="AK29" i="1"/>
  <c r="AN95" i="1" l="1"/>
  <c r="AT94" i="1"/>
  <c r="AN94" i="1"/>
</calcChain>
</file>

<file path=xl/sharedStrings.xml><?xml version="1.0" encoding="utf-8"?>
<sst xmlns="http://schemas.openxmlformats.org/spreadsheetml/2006/main" count="6920" uniqueCount="1015">
  <si>
    <t>Export Komplet</t>
  </si>
  <si>
    <t/>
  </si>
  <si>
    <t>2.0</t>
  </si>
  <si>
    <t>ZAMOK</t>
  </si>
  <si>
    <t>False</t>
  </si>
  <si>
    <t>{d5c17867-6964-446b-8409-dbaee12e3695}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</si>
  <si>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</si>
  <si>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</si>
  <si>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</si>
  <si>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</si>
  <si>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</si>
  <si>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</si>
  <si>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</si>
  <si>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</si>
  <si>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</si>
  <si>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</si>
  <si>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</si>
  <si>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BRNO, TÁBORSKÉHO NÁBŘEŽÍ - DROBNÁ REKONSTRUKCE VODOVODU</t>
  </si>
  <si>
    <t>0,1</t>
  </si>
  <si>
    <t>KSO:</t>
  </si>
  <si>
    <t>CC-CZ:</t>
  </si>
  <si>
    <t>Místo:</t>
  </si>
  <si>
    <t>BRNO</t>
  </si>
  <si>
    <t>Datum:</t>
  </si>
  <si>
    <t>2. 8. 2023</t>
  </si>
  <si>
    <t>1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</si>
  <si>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</si>
  <si>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</si>
  <si>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</si>
  <si>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</si>
  <si>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</si>
  <si>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</si>
  <si>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</si>
  <si>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</si>
  <si>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</si>
  <si>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>09507680</t>
  </si>
  <si>
    <t>PROKAN smart s.r.o.  Brno</t>
  </si>
  <si>
    <t>CZ09507680</t>
  </si>
  <si>
    <t>True</t>
  </si>
  <si>
    <t>Zpracovatel:</t>
  </si>
  <si>
    <t xml:space="preserve"> </t>
  </si>
  <si>
    <t>Poznámka:</t>
  </si>
  <si>
    <t>Soupis prací je sestaven za využití položek cenových soustav ÚRS, RTS aj. (CS). Cenové a technické podmínky položek CS ÚRS, které nejsou uvedeny v soupisu prací (tzv. úvodní části katalogů) jsou neomezeně dálkově k dispozici na www.cs-urs.cz. Položky soupisu prací, které nemají ve sloupci "Cenová soustava" uveden žádný údaj, nepochází z CS. Tyto položky byly vytvořeny pouze pro tento rozpočet a nenacházejí se v žádné cenové soustavě.  Výkaz výměr, který se vztahuje k více položkám je nahrazen odpovídajícím slovem  "FIGUROU".  Figura je uvedena ve sloupci "Kód" v položce, kde byla spočítána. Pokud byl v rozpočtu uveden konkrétní obchodní název materiálu nebo výrobku, byl použit s cílem zadavatele stanovit minimální kvalitativní standard. Je možné použít jakýkoliv obdobný výrobek.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</si>
  <si>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</si>
  <si>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</si>
  <si>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</si>
  <si>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</si>
  <si>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</si>
  <si>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</si>
  <si>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</si>
  <si>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</si>
  <si>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</si>
  <si>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</si>
  <si>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</si>
  <si>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</si>
  <si>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</si>
  <si>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</si>
  <si>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</si>
  <si>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</si>
  <si>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</si>
  <si>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</si>
  <si>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</si>
  <si>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</si>
  <si>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</si>
  <si>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</si>
  <si>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</si>
  <si>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</si>
  <si>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</si>
  <si>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</si>
  <si>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</si>
  <si>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</si>
  <si>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</si>
  <si>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</si>
  <si>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</si>
  <si>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</si>
  <si>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</si>
  <si>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</si>
  <si>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</si>
  <si>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</si>
  <si>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</si>
  <si>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</si>
  <si>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</si>
  <si>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</si>
  <si>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</si>
  <si>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</si>
  <si>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</si>
  <si>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</si>
  <si>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30</t>
  </si>
  <si>
    <t>SO 300 - VODOHOSPODÁŘSKÉ OBJEKTY</t>
  </si>
  <si>
    <t>ING</t>
  </si>
  <si>
    <t>{a79447c1-956c-4730-8595-d2a7eb34643d}</t>
  </si>
  <si>
    <t>2</t>
  </si>
  <si>
    <t>/</t>
  </si>
  <si>
    <t>SO 310</t>
  </si>
  <si>
    <t>VODOVOD</t>
  </si>
  <si>
    <t>Soupis</t>
  </si>
  <si>
    <t>{2f00048b-c299-466f-8d15-876836048f46}</t>
  </si>
  <si>
    <t>827 19</t>
  </si>
  <si>
    <t>SO 320</t>
  </si>
  <si>
    <t>VODOVODNÍ PŘÍPOJKY</t>
  </si>
  <si>
    <t>{e2b16212-07d5-4a16-b4a7-ac8d80dbaa91}</t>
  </si>
  <si>
    <t>99</t>
  </si>
  <si>
    <t>OSTATNÍ NÁKLADY</t>
  </si>
  <si>
    <t>{167b8a4a-1706-48c5-8ca6-40c1ad6b2ba9}</t>
  </si>
  <si>
    <t>SDprov</t>
  </si>
  <si>
    <t>128,59</t>
  </si>
  <si>
    <t>DN100</t>
  </si>
  <si>
    <t>115,9</t>
  </si>
  <si>
    <t>KRYCÍ LIST SOUPISU PRACÍ</t>
  </si>
  <si>
    <t>KABELm</t>
  </si>
  <si>
    <t>3,3</t>
  </si>
  <si>
    <t>LOZE</t>
  </si>
  <si>
    <t>12,749</t>
  </si>
  <si>
    <t>OBSYP</t>
  </si>
  <si>
    <t>52,024</t>
  </si>
  <si>
    <t>ODVOZ1</t>
  </si>
  <si>
    <t>173,084</t>
  </si>
  <si>
    <t>Objekt:</t>
  </si>
  <si>
    <t>POTRUBI1</t>
  </si>
  <si>
    <t>4,4</t>
  </si>
  <si>
    <t>30 - SO 300 - VODOHOSPODÁŘSKÉ OBJEKTY</t>
  </si>
  <si>
    <t>POTRUBI2</t>
  </si>
  <si>
    <t>2,2</t>
  </si>
  <si>
    <t>Soupis:</t>
  </si>
  <si>
    <t>VYKOP1</t>
  </si>
  <si>
    <t>153,306</t>
  </si>
  <si>
    <t>SO 310 - VODOVOD</t>
  </si>
  <si>
    <t>VYKOP11</t>
  </si>
  <si>
    <t>237,379</t>
  </si>
  <si>
    <t>VYKOPR</t>
  </si>
  <si>
    <t>19,778</t>
  </si>
  <si>
    <t>ZASYP</t>
  </si>
  <si>
    <t>145,621</t>
  </si>
  <si>
    <t>BASFALT</t>
  </si>
  <si>
    <t>REZasf</t>
  </si>
  <si>
    <t>236</t>
  </si>
  <si>
    <t>KABELkus</t>
  </si>
  <si>
    <t>3</t>
  </si>
  <si>
    <t>Obrtel m.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</si>
  <si>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</si>
  <si>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</si>
  <si>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</si>
  <si>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</si>
  <si>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</si>
  <si>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</si>
  <si>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</si>
  <si>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</si>
  <si>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</si>
  <si>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</si>
  <si>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</si>
  <si>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</si>
  <si>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</si>
  <si>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</si>
  <si>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</si>
  <si>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</si>
  <si>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</si>
  <si>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</si>
  <si>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</si>
  <si>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</si>
  <si>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</si>
  <si>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</si>
  <si>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</si>
  <si>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</si>
  <si>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</si>
  <si>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</si>
  <si>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</si>
  <si>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</si>
  <si>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</si>
  <si>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</si>
  <si>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</si>
  <si>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</si>
  <si>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113107522</t>
  </si>
  <si>
    <t>Odstranění podkladu z kameniva drceného tl přes 100 do 200 mm při překopech strojně pl přes 15 m2</t>
  </si>
  <si>
    <t>m2</t>
  </si>
  <si>
    <t>CS ÚRS 2023 02</t>
  </si>
  <si>
    <t>4</t>
  </si>
  <si>
    <t>204372081</t>
  </si>
  <si>
    <t>VV</t>
  </si>
  <si>
    <t>" ŠD 150mm "     BASFALT</t>
  </si>
  <si>
    <t>997221551</t>
  </si>
  <si>
    <t>Vodorovná doprava suti ze sypkých materiálů do 1 km</t>
  </si>
  <si>
    <t>t</t>
  </si>
  <si>
    <t>-169528299</t>
  </si>
  <si>
    <t>997221559</t>
  </si>
  <si>
    <t>Příplatek ZKD 1 km u vodorovné dopravy suti ze sypkých materiálů</t>
  </si>
  <si>
    <t>-1155197290</t>
  </si>
  <si>
    <t>37,291*7 'Přepočtené koeficientem množství</t>
  </si>
  <si>
    <t>97909811001</t>
  </si>
  <si>
    <t>Poplatek za skládku (recyklaci) suti      (bez živice)</t>
  </si>
  <si>
    <t>vlastní</t>
  </si>
  <si>
    <t>-1522795867</t>
  </si>
  <si>
    <t>5</t>
  </si>
  <si>
    <t>113107532</t>
  </si>
  <si>
    <t>Odstranění podkladu z betonu prostého tl přes 150 do 300 mm při překopech strojně pl přes 15 m2</t>
  </si>
  <si>
    <t>594745241</t>
  </si>
  <si>
    <t>" SSC 200mm "     BASFALT</t>
  </si>
  <si>
    <t>6</t>
  </si>
  <si>
    <t>919735126</t>
  </si>
  <si>
    <t>Řezání stávajícího betonového krytu hl přes 250 do 300 mm</t>
  </si>
  <si>
    <t>m</t>
  </si>
  <si>
    <t>-43351317</t>
  </si>
  <si>
    <t>7</t>
  </si>
  <si>
    <t>997221561</t>
  </si>
  <si>
    <t>Vodorovná doprava suti z kusových materiálů do 1 km</t>
  </si>
  <si>
    <t>929753517</t>
  </si>
  <si>
    <t>8</t>
  </si>
  <si>
    <t>997221569</t>
  </si>
  <si>
    <t>Příplatek ZKD 1 km u vodorovné dopravy suti z kusových materiálů</t>
  </si>
  <si>
    <t>1612192670</t>
  </si>
  <si>
    <t>80,369*7 'Přepočtené koeficientem množství</t>
  </si>
  <si>
    <t>9</t>
  </si>
  <si>
    <t>603025790</t>
  </si>
  <si>
    <t>10</t>
  </si>
  <si>
    <t>113107543</t>
  </si>
  <si>
    <t>Odstranění podkladu živičných tl přes 100 do 150 mm při překopech strojně pl přes 15 m2</t>
  </si>
  <si>
    <t>476681903</t>
  </si>
  <si>
    <t>" AC011+ACP22+ "     1,1*(115,9+0,5*2)</t>
  </si>
  <si>
    <t>Součet</t>
  </si>
  <si>
    <t>11</t>
  </si>
  <si>
    <t>919735113</t>
  </si>
  <si>
    <t>Řezání stávajícího živičného krytu hl přes 100 do 150 mm</t>
  </si>
  <si>
    <t>411304808</t>
  </si>
  <si>
    <t>" AC011+ACP22+ "     2*(1,1+115,9+0,5*2)</t>
  </si>
  <si>
    <t>12</t>
  </si>
  <si>
    <t>441336526</t>
  </si>
  <si>
    <t>13</t>
  </si>
  <si>
    <t>-503934638</t>
  </si>
  <si>
    <t>40,634*7 'Přepočtené koeficientem množství</t>
  </si>
  <si>
    <t>14</t>
  </si>
  <si>
    <t>97909811002</t>
  </si>
  <si>
    <t>Poplatek za skládku (recyklaci) suti - živice</t>
  </si>
  <si>
    <t>1669751838</t>
  </si>
  <si>
    <t>119001401</t>
  </si>
  <si>
    <t>Dočasné zajištění potrubí ocelového nebo litinového DN do 200 mm</t>
  </si>
  <si>
    <t>1935858442</t>
  </si>
  <si>
    <t>" křížení voda "     1,1*4</t>
  </si>
  <si>
    <t>16</t>
  </si>
  <si>
    <t>119001412</t>
  </si>
  <si>
    <t>Dočasné zajištění potrubí betonového, ŽB nebo kameninového DN přes 200 do 500 mm</t>
  </si>
  <si>
    <t>337034931</t>
  </si>
  <si>
    <t>" křížení kabelovod "     1,1*2</t>
  </si>
  <si>
    <t>17</t>
  </si>
  <si>
    <t>119001421</t>
  </si>
  <si>
    <t>Dočasné zajištění kabelů a kabelových tratí ze 3 volně ložených kabelů</t>
  </si>
  <si>
    <t>-1280601405</t>
  </si>
  <si>
    <t>" křížení kabelů "    3</t>
  </si>
  <si>
    <t>1,1*KABELkus</t>
  </si>
  <si>
    <t>18</t>
  </si>
  <si>
    <t>139001101</t>
  </si>
  <si>
    <t>Příplatek za ztížení vykopávky v blízkosti podzemního vedení</t>
  </si>
  <si>
    <t>m3</t>
  </si>
  <si>
    <t>-320588605</t>
  </si>
  <si>
    <t>POTRUBI1*1,7*1,2</t>
  </si>
  <si>
    <t>POTRUBI2*1,9*1,4</t>
  </si>
  <si>
    <t>KABELm*1,5*1,0</t>
  </si>
  <si>
    <t>19</t>
  </si>
  <si>
    <t>132112222</t>
  </si>
  <si>
    <t>Hloubení zapažených rýh šířky do 2000 mm v nesoudržných horninách třídy těžitelnosti I skupiny 1 a 2 ručně</t>
  </si>
  <si>
    <t>1572340649</t>
  </si>
  <si>
    <t>" křížení inž. sítí "</t>
  </si>
  <si>
    <t>" 5% "     VYKOPR*0,05</t>
  </si>
  <si>
    <t>20</t>
  </si>
  <si>
    <t>132212222</t>
  </si>
  <si>
    <t>Hloubení zapažených rýh šířky do 2000 mm v nesoudržných horninách třídy těžitelnosti I skupiny 3 ručně</t>
  </si>
  <si>
    <t>-1146601669</t>
  </si>
  <si>
    <t>" 70% "     VYKOPR*0,7</t>
  </si>
  <si>
    <t>132312222</t>
  </si>
  <si>
    <t>Hloubení zapažených rýh šířky do 2000 mm v nesoudržných horninách třídy těžitelnosti II skupiny 4 ručně</t>
  </si>
  <si>
    <t>-1745485640</t>
  </si>
  <si>
    <t>" 25% "     VYKOPR*0,25</t>
  </si>
  <si>
    <t>22</t>
  </si>
  <si>
    <t>132154204</t>
  </si>
  <si>
    <t>Hloubení zapažených rýh š do 2000 mm v hornině třídy těžitelnosti I skupiny 1 a 2 objem do 500 m3</t>
  </si>
  <si>
    <t>-1099566033</t>
  </si>
  <si>
    <t>" vodovod "</t>
  </si>
  <si>
    <t>1,1*(1,7+1,95)/2*(30,88+0,5)</t>
  </si>
  <si>
    <t>1,1*(1,95+1,85)/2*(49,64-30,88)</t>
  </si>
  <si>
    <t>1,1*(1,85+1,92)/2*(77,0-49,64)</t>
  </si>
  <si>
    <t>1,1*(1,92+1,7)/2*(115,9-77,0+0,5)</t>
  </si>
  <si>
    <t>Mezisoučet</t>
  </si>
  <si>
    <t>" odpočet ruční výkop "     -VYKOPR</t>
  </si>
  <si>
    <t>" odpočet komunikací a povrchů "</t>
  </si>
  <si>
    <t>-BASFALT*0,5</t>
  </si>
  <si>
    <t>" ve 2. třídě - 5 % "</t>
  </si>
  <si>
    <t>VYKOP1*0,05</t>
  </si>
  <si>
    <t>23</t>
  </si>
  <si>
    <t>132254204</t>
  </si>
  <si>
    <t>Hloubení zapažených rýh š do 2000 mm v hornině třídy těžitelnosti I skupiny 3 objem do 500 m3</t>
  </si>
  <si>
    <t>200324023</t>
  </si>
  <si>
    <t>" 70% "     VYKOP1*0,7</t>
  </si>
  <si>
    <t>24</t>
  </si>
  <si>
    <t>132354204</t>
  </si>
  <si>
    <t>Hloubení zapažených rýh š do 2000 mm v hornině třídy těžitelnosti II skupiny 4 objem do 500 m3</t>
  </si>
  <si>
    <t>-1192955341</t>
  </si>
  <si>
    <t>" 4% "     VYKOP1*0,25</t>
  </si>
  <si>
    <t>25</t>
  </si>
  <si>
    <t>1322012090</t>
  </si>
  <si>
    <t>Příplatek za vytěžení potrubí DN80-100 vč. vyčerpání a odvedení vody z potrubí</t>
  </si>
  <si>
    <t>1452169244</t>
  </si>
  <si>
    <t>" DN100 "     99</t>
  </si>
  <si>
    <t>26</t>
  </si>
  <si>
    <t>997013111</t>
  </si>
  <si>
    <t>Vnitrostaveništní doprava suti a vybouraných hmot pro budovy v do 6 m s použitím mechanizace</t>
  </si>
  <si>
    <t>-984846262</t>
  </si>
  <si>
    <t>27</t>
  </si>
  <si>
    <t>997013501</t>
  </si>
  <si>
    <t>Odvoz suti a vybouraných hmot na skládku nebo meziskládku do 1 km se složením</t>
  </si>
  <si>
    <t>-1513583961</t>
  </si>
  <si>
    <t>28</t>
  </si>
  <si>
    <t>997013509</t>
  </si>
  <si>
    <t>Příplatek k odvozu suti a vybouraných hmot na skládku ZKD 1 km přes 1 km</t>
  </si>
  <si>
    <t>-1556498615</t>
  </si>
  <si>
    <t>1,536*7 'Přepočtené koeficientem množství</t>
  </si>
  <si>
    <t>29</t>
  </si>
  <si>
    <t>979098191.1</t>
  </si>
  <si>
    <t>Poplatek za skládku suti  (potrubí)</t>
  </si>
  <si>
    <t>1037569495</t>
  </si>
  <si>
    <t>151101101</t>
  </si>
  <si>
    <t>Zřízení příložného pažení a rozepření stěn rýh hl do 2 m</t>
  </si>
  <si>
    <t>58957110</t>
  </si>
  <si>
    <t>2*(1,7+1,95)/2*(30,88+0,5)</t>
  </si>
  <si>
    <t>2*(1,95+1,85)/2*(49,64-30,88)</t>
  </si>
  <si>
    <t>2*(1,85+1,92)/2*(77,0-49,64)</t>
  </si>
  <si>
    <t>2*(1,92+1,7)/2*(115,9-77,0+0,5)</t>
  </si>
  <si>
    <t>31</t>
  </si>
  <si>
    <t>151101111</t>
  </si>
  <si>
    <t>Odstranění příložného pažení a rozepření stěn rýh hl do 2 m</t>
  </si>
  <si>
    <t>-164032114</t>
  </si>
  <si>
    <t>32</t>
  </si>
  <si>
    <t>162751115</t>
  </si>
  <si>
    <t>Vodorovné přemístění přes 7 000 do 8000 m výkopku/sypaniny z horniny třídy těžitelnosti I skupiny 1 až 3</t>
  </si>
  <si>
    <t>-1416947620</t>
  </si>
  <si>
    <t>VYKOP1+VYKOPR</t>
  </si>
  <si>
    <t>" 75% "     ODVOZ1*0,75</t>
  </si>
  <si>
    <t>33</t>
  </si>
  <si>
    <t>162751135</t>
  </si>
  <si>
    <t>Vodorovné přemístění přes 7 000 do 8000 m výkopku/sypaniny z horniny třídy těžitelnosti II skupiny 4 a 5</t>
  </si>
  <si>
    <t>-856356287</t>
  </si>
  <si>
    <t>" 25% "     ODVOZ1*0,25</t>
  </si>
  <si>
    <t>34</t>
  </si>
  <si>
    <t>171201211.1</t>
  </si>
  <si>
    <t>Poplatek za skládku (recyklaci) zeminy</t>
  </si>
  <si>
    <t>1030160438</t>
  </si>
  <si>
    <t>35</t>
  </si>
  <si>
    <t>174151101</t>
  </si>
  <si>
    <t>Zásyp jam, šachet rýh nebo kolem objektů sypaninou se zhutněním</t>
  </si>
  <si>
    <t>306164362</t>
  </si>
  <si>
    <t>" prostor k zásypu "     VYKOP11</t>
  </si>
  <si>
    <t>" odpočet  vodovodu "</t>
  </si>
  <si>
    <t>-DN100*1,1*(0,1+0,118+0,3)</t>
  </si>
  <si>
    <t>" odpočet provizorní zapravení "</t>
  </si>
  <si>
    <t>" vozovka "   -0,2*SDprov</t>
  </si>
  <si>
    <t>36</t>
  </si>
  <si>
    <t>M</t>
  </si>
  <si>
    <t>583312030.2</t>
  </si>
  <si>
    <t xml:space="preserve">zhutněný zásyp náhradním zásypovým materiálem  (plná frakce)   </t>
  </si>
  <si>
    <t>908628609</t>
  </si>
  <si>
    <t>ZASYP*1,05</t>
  </si>
  <si>
    <t>37</t>
  </si>
  <si>
    <t>167151111</t>
  </si>
  <si>
    <t>Nakládání výkopku z hornin třídy těžitelnosti I skupiny 1 až 3 přes 100 m3</t>
  </si>
  <si>
    <t>292906934</t>
  </si>
  <si>
    <t>" přesun hmot "     ZASYP*1,05</t>
  </si>
  <si>
    <t>38</t>
  </si>
  <si>
    <t>162251102</t>
  </si>
  <si>
    <t>Vodorovné přemístění přes 20 do 50 m výkopku/sypaniny z horniny třídy těžitelnosti I skupiny 1 až 3</t>
  </si>
  <si>
    <t>-411928213</t>
  </si>
  <si>
    <t>39</t>
  </si>
  <si>
    <t>175151101</t>
  </si>
  <si>
    <t>Obsypání potrubí strojně sypaninou bez prohození, uloženou do 3 m</t>
  </si>
  <si>
    <t>-833783215</t>
  </si>
  <si>
    <t>(0,118+0,3)*1,1*DN100</t>
  </si>
  <si>
    <t>" odpočet potrubí "</t>
  </si>
  <si>
    <t>-PI*(0,118/2)^2*DN100</t>
  </si>
  <si>
    <t>40</t>
  </si>
  <si>
    <t>58331351</t>
  </si>
  <si>
    <t>kamenivo těžené drobné frakce 0/4</t>
  </si>
  <si>
    <t>338198699</t>
  </si>
  <si>
    <t>OBSYP*1,89077</t>
  </si>
  <si>
    <t>41</t>
  </si>
  <si>
    <t>-1450422050</t>
  </si>
  <si>
    <t>" přesun hmot "     OBSYP*1,05</t>
  </si>
  <si>
    <t>42</t>
  </si>
  <si>
    <t>-457594737</t>
  </si>
  <si>
    <t>Svislé a kompletní konstrukce</t>
  </si>
  <si>
    <t>43</t>
  </si>
  <si>
    <t>351311201.1</t>
  </si>
  <si>
    <t>Zalití zálivkovou popílkocementovou suspenzí vč. všech souvisejících prací (ucpávky, utěsnění zazdívky aj.)</t>
  </si>
  <si>
    <t>430185694</t>
  </si>
  <si>
    <t>" DN100 "     17,0*0,008</t>
  </si>
  <si>
    <t>Vodorovné konstrukce</t>
  </si>
  <si>
    <t>44</t>
  </si>
  <si>
    <t>451572111</t>
  </si>
  <si>
    <t>Lože pod potrubí otevřený výkop z kameniva drobného těženého</t>
  </si>
  <si>
    <t>-850570891</t>
  </si>
  <si>
    <t>" lože vodovod "     0,1*1,1*DN100</t>
  </si>
  <si>
    <t>45</t>
  </si>
  <si>
    <t>167151101</t>
  </si>
  <si>
    <t>Nakládání výkopku z hornin třídy těžitelnosti I skupiny 1 až 3 do 100 m3</t>
  </si>
  <si>
    <t>1977007838</t>
  </si>
  <si>
    <t>" přesun hmot "     LOZE</t>
  </si>
  <si>
    <t>46</t>
  </si>
  <si>
    <t>394777876</t>
  </si>
  <si>
    <t>Komunikace pozemní</t>
  </si>
  <si>
    <t>47</t>
  </si>
  <si>
    <t>566901233</t>
  </si>
  <si>
    <t>Vyspravení podkladu po překopech inženýrských sítí plochy přes 15 m2 štěrkodrtí tl. 200 mm</t>
  </si>
  <si>
    <t>1400226302</t>
  </si>
  <si>
    <t>" provizorní zapravení vozovky "     BASFALT</t>
  </si>
  <si>
    <t>48</t>
  </si>
  <si>
    <t>723876763</t>
  </si>
  <si>
    <t>" přesun hmot "     SDprov*0,2</t>
  </si>
  <si>
    <t>49</t>
  </si>
  <si>
    <t>1562144606</t>
  </si>
  <si>
    <t>Trubní vedení</t>
  </si>
  <si>
    <t>50</t>
  </si>
  <si>
    <t>851261131</t>
  </si>
  <si>
    <t>Montáž potrubí z trub litinových hrdlových s integrovaným těsněním otevřený výkop DN 100</t>
  </si>
  <si>
    <t>2019925890</t>
  </si>
  <si>
    <t>" vodovod  "     115,9</t>
  </si>
  <si>
    <t>" potrubí "     115,9</t>
  </si>
  <si>
    <t>" SEK "     0,3*8</t>
  </si>
  <si>
    <t>DN100p</t>
  </si>
  <si>
    <t>51</t>
  </si>
  <si>
    <t>55251005.1</t>
  </si>
  <si>
    <t>trouba vodovodní litinová hrdlová Zn+Al 400g/m2 s vnější těžkou protikorozní ochranou PE povlakem přetlak PN10  DN 100</t>
  </si>
  <si>
    <t>156846077</t>
  </si>
  <si>
    <t>118,3*1,015 'Přepočtené koeficientem množství</t>
  </si>
  <si>
    <t>52</t>
  </si>
  <si>
    <t>55291132.1</t>
  </si>
  <si>
    <t>kroužek zámkový DN 100</t>
  </si>
  <si>
    <t>kus</t>
  </si>
  <si>
    <t>-1455194969</t>
  </si>
  <si>
    <t>33-6-4</t>
  </si>
  <si>
    <t>23*1,02 'Přepočtené koeficientem množství</t>
  </si>
  <si>
    <t>53</t>
  </si>
  <si>
    <t>851261292</t>
  </si>
  <si>
    <t>Příplatek za krácení litinové trouby DN/OD 110</t>
  </si>
  <si>
    <t>2056462639</t>
  </si>
  <si>
    <t>" SEK "     8</t>
  </si>
  <si>
    <t>54</t>
  </si>
  <si>
    <t>857263131</t>
  </si>
  <si>
    <t>Montáž litinových tvarovek odbočných hrdlových otevřený výkop s integrovaným těsněním DN 100</t>
  </si>
  <si>
    <t>752714408</t>
  </si>
  <si>
    <t>55</t>
  </si>
  <si>
    <t>55253745.1</t>
  </si>
  <si>
    <t>tvarovka hrdlová s přírubovou odbočkou z tvárné litiny A-kus DN 100/80  povrch těžká protikorózní úprava</t>
  </si>
  <si>
    <t>180172840</t>
  </si>
  <si>
    <t>56</t>
  </si>
  <si>
    <t>-1055056745</t>
  </si>
  <si>
    <t>8*1,02 'Přepočtené koeficientem množství</t>
  </si>
  <si>
    <t>57</t>
  </si>
  <si>
    <t>857261131</t>
  </si>
  <si>
    <t>Montáž litinových tvarovek jednoosých hrdlových otevřený výkop s integrovaným těsněním DN 100</t>
  </si>
  <si>
    <t>-1348339878</t>
  </si>
  <si>
    <t>58</t>
  </si>
  <si>
    <t>55253917.1</t>
  </si>
  <si>
    <t>koleno hrdlové z tvárné litiny K-kus DN 100-22,5°  povrch těžká protikorózní úprava</t>
  </si>
  <si>
    <t>-441260568</t>
  </si>
  <si>
    <t>59</t>
  </si>
  <si>
    <t>55253929.1</t>
  </si>
  <si>
    <t>koleno hrdlové z tvárné litiny K-kus DN 100-30°  povrch těžká protikorózní úprava</t>
  </si>
  <si>
    <t>1390402173</t>
  </si>
  <si>
    <t>60</t>
  </si>
  <si>
    <t>55253941.1</t>
  </si>
  <si>
    <t>koleno hrdlové z tvárné litiny K-kus DN 100-45°  povrch těžká protikorózní úprava</t>
  </si>
  <si>
    <t>752119781</t>
  </si>
  <si>
    <t>61</t>
  </si>
  <si>
    <t>-1998552990</t>
  </si>
  <si>
    <t>6*1,02 'Přepočtené koeficientem množství</t>
  </si>
  <si>
    <t>62</t>
  </si>
  <si>
    <t>857262122.3</t>
  </si>
  <si>
    <t>Montáž litinových tvarovek jištěných proti posuvu otevřený výkop DN 100</t>
  </si>
  <si>
    <t>-839637596</t>
  </si>
  <si>
    <t>63</t>
  </si>
  <si>
    <t>31951016.1</t>
  </si>
  <si>
    <t>spojka (Synoflex) DN 100</t>
  </si>
  <si>
    <t>-493631242</t>
  </si>
  <si>
    <t>64</t>
  </si>
  <si>
    <t>8912471111</t>
  </si>
  <si>
    <t>Montáž hydrantů podzemních DN 80   (spojovací materiál nerez, mosaz, těsnění s kovovou vložkou)</t>
  </si>
  <si>
    <t>-896034177</t>
  </si>
  <si>
    <t>65</t>
  </si>
  <si>
    <t>42273665</t>
  </si>
  <si>
    <t>hydrant podzemní DN 100 PN 16 dvojitý uzávěr s koulí krycí v 1500mm</t>
  </si>
  <si>
    <t>1630854199</t>
  </si>
  <si>
    <t>66</t>
  </si>
  <si>
    <t>891247111.9</t>
  </si>
  <si>
    <t>Příplatek - hydrantová drenáž - montáž a dodávka</t>
  </si>
  <si>
    <t>3547663</t>
  </si>
  <si>
    <t>67</t>
  </si>
  <si>
    <t>891241112.1</t>
  </si>
  <si>
    <t>Montáž vodovodních šoupátek otevřený výkop DN 80  (spojovací materiál nerez, mosaz, těsnění s kovovou vložkou)</t>
  </si>
  <si>
    <t>-843006266</t>
  </si>
  <si>
    <t>68</t>
  </si>
  <si>
    <t>422243970.1</t>
  </si>
  <si>
    <t>šoupátko měkkkotěsnící DN80</t>
  </si>
  <si>
    <t>1873868288</t>
  </si>
  <si>
    <t>69</t>
  </si>
  <si>
    <t>7.5.5.1700</t>
  </si>
  <si>
    <t>zemní teleskopická souprava pro šoupě DN 65-80, rozsah 1,5m</t>
  </si>
  <si>
    <t>ks</t>
  </si>
  <si>
    <t>1222604644</t>
  </si>
  <si>
    <t>70</t>
  </si>
  <si>
    <t>899401112</t>
  </si>
  <si>
    <t>Osazení poklopů litinových šoupátkových</t>
  </si>
  <si>
    <t>-1540476110</t>
  </si>
  <si>
    <t>71</t>
  </si>
  <si>
    <t>42291352</t>
  </si>
  <si>
    <t>poklop litinový šoupátkový pro zemní soupravy osazení do terénu a do vozovky</t>
  </si>
  <si>
    <t>-145405778</t>
  </si>
  <si>
    <t>72</t>
  </si>
  <si>
    <t>899401113</t>
  </si>
  <si>
    <t>Osazení poklopů litinových hydrantových</t>
  </si>
  <si>
    <t>-1267115566</t>
  </si>
  <si>
    <t>73</t>
  </si>
  <si>
    <t>42291452</t>
  </si>
  <si>
    <t>poklop litinový hydrantový DN 80</t>
  </si>
  <si>
    <t>-1045105045</t>
  </si>
  <si>
    <t>74</t>
  </si>
  <si>
    <t>9999000001.1</t>
  </si>
  <si>
    <t>drenážní obal k hydrantům</t>
  </si>
  <si>
    <t>647742922</t>
  </si>
  <si>
    <t>75</t>
  </si>
  <si>
    <t>899401114.1</t>
  </si>
  <si>
    <t>Betonová podkladová deska pod šoupátko</t>
  </si>
  <si>
    <t>1084710889</t>
  </si>
  <si>
    <t>76</t>
  </si>
  <si>
    <t>899401115.1</t>
  </si>
  <si>
    <t>Betonová podkladová deska pod hydrant</t>
  </si>
  <si>
    <t>-1853433945</t>
  </si>
  <si>
    <t>77</t>
  </si>
  <si>
    <t>899713111.1</t>
  </si>
  <si>
    <t>Orientační tabulky</t>
  </si>
  <si>
    <t>1024617827</t>
  </si>
  <si>
    <t>3+1</t>
  </si>
  <si>
    <t>78</t>
  </si>
  <si>
    <t>899721111</t>
  </si>
  <si>
    <t>Signalizační vodič DN do 150 mm na potrubí</t>
  </si>
  <si>
    <t>-892771263</t>
  </si>
  <si>
    <t>79</t>
  </si>
  <si>
    <t>899721119.1</t>
  </si>
  <si>
    <t>Identifikační bod (např. Marker)</t>
  </si>
  <si>
    <t>1729905622</t>
  </si>
  <si>
    <t>80</t>
  </si>
  <si>
    <t>899721126.1</t>
  </si>
  <si>
    <t>Kabelová T spojka</t>
  </si>
  <si>
    <t>-280942287</t>
  </si>
  <si>
    <t>81</t>
  </si>
  <si>
    <t>899722113</t>
  </si>
  <si>
    <t>Krytí potrubí z plastů výstražnou fólií z PVC 34cm</t>
  </si>
  <si>
    <t>-1686986439</t>
  </si>
  <si>
    <t>82</t>
  </si>
  <si>
    <t>857262910.1</t>
  </si>
  <si>
    <t>Demontáž armatur - hydrant, šoupě se zemní soupravou</t>
  </si>
  <si>
    <t>-98118714</t>
  </si>
  <si>
    <t>83</t>
  </si>
  <si>
    <t>899101210.1</t>
  </si>
  <si>
    <t>Demontáž poklopů šoupátkových, hydrantových</t>
  </si>
  <si>
    <t>293409082</t>
  </si>
  <si>
    <t>84</t>
  </si>
  <si>
    <t>899792189.1</t>
  </si>
  <si>
    <t>Demontáž orientačních tabulek pro šoupátka, hydranty, ventily</t>
  </si>
  <si>
    <t>-2002507668</t>
  </si>
  <si>
    <t>85</t>
  </si>
  <si>
    <t>-1428344840</t>
  </si>
  <si>
    <t>" odvoz na místo určené investorem - 5km "     0,09</t>
  </si>
  <si>
    <t>86</t>
  </si>
  <si>
    <t>-1127616621</t>
  </si>
  <si>
    <t>0,09*4 'Přepočtené koeficientem množství</t>
  </si>
  <si>
    <t>87</t>
  </si>
  <si>
    <t>899919103.1</t>
  </si>
  <si>
    <t>Provizorní vodovod</t>
  </si>
  <si>
    <t>945862619</t>
  </si>
  <si>
    <t>" provizorní vodovod při výstavbě "</t>
  </si>
  <si>
    <t>" Položka zahrnuje dodávku, montáž a demontáž :"</t>
  </si>
  <si>
    <t>" provizorní vodovod z PE 100 SDR11 - D110x10,0 vč. tvarovek armatur propojů spojek "</t>
  </si>
  <si>
    <t>" všechny potřebné tvarovky a armatury dle příl. D.1.8 "</t>
  </si>
  <si>
    <t>" PE100-SDR11-110x10 - 109,0m "</t>
  </si>
  <si>
    <t>" PE100-SDR11-90x8,2 - 4,0m "</t>
  </si>
  <si>
    <t>" PE100-SDR11-63x5,8 - 2,0m "</t>
  </si>
  <si>
    <t>" litin. spojka s přírubou (např. Synoflex) DN100     2 kusy "</t>
  </si>
  <si>
    <t>" litin. spojka s přírubou (např. Synoflex) DN80     1 kus "</t>
  </si>
  <si>
    <t>" litin. přírubové spoj DN100/110 pro PE potrubí     2 kusy "</t>
  </si>
  <si>
    <t>" litin. přírubové spoj DN80/90 pro PE potrubí     1 kus "</t>
  </si>
  <si>
    <t>" tvarovky PE koleno 90°/110      4 kusy "</t>
  </si>
  <si>
    <t>" tvarovky PE koleno 90°/90      4 kusy "</t>
  </si>
  <si>
    <t>" tvarovky PE koleno 90°/63      2 kusy "</t>
  </si>
  <si>
    <t>" tvarovky PE spojka 110      1 kus "</t>
  </si>
  <si>
    <t>" tvarovky PE spojka 63      1 kus "</t>
  </si>
  <si>
    <t>" tvarovky PE T-kus 90°/110/90      2 kusy "</t>
  </si>
  <si>
    <t>" tvarovky PE T-kus 90°/110/63      1 kus "</t>
  </si>
  <si>
    <t>" tlakovou zkoušku a dezinfekci potrubí "</t>
  </si>
  <si>
    <t>"statické zajištění potrubí NZ"</t>
  </si>
  <si>
    <t>"odvoz a ekologickou likvidaci "</t>
  </si>
  <si>
    <t>" zemní práce, bourání asfalt. vozovky, provizorní povrch "</t>
  </si>
  <si>
    <t>" rozbor vody "</t>
  </si>
  <si>
    <t>998</t>
  </si>
  <si>
    <t>Přesun hmot</t>
  </si>
  <si>
    <t>88</t>
  </si>
  <si>
    <t>998273102</t>
  </si>
  <si>
    <t>Přesun hmot pro trubní vedení z trub litinových otevřený výkop</t>
  </si>
  <si>
    <t>-342821763</t>
  </si>
  <si>
    <t>Práce a dodávky M</t>
  </si>
  <si>
    <t>46-M</t>
  </si>
  <si>
    <t>Zemní práce při extr.mont.pracích</t>
  </si>
  <si>
    <t>89</t>
  </si>
  <si>
    <t>460671113</t>
  </si>
  <si>
    <t>Výstražná fólie pro krytí kabelů šířky 34 cm</t>
  </si>
  <si>
    <t>-1887488061</t>
  </si>
  <si>
    <t>KABELm+POTRUBI1+POTRUBI2</t>
  </si>
  <si>
    <t>90</t>
  </si>
  <si>
    <t>460762111</t>
  </si>
  <si>
    <t>Křižovatka betonového kabelového žlabu s inženýrskými sítěmi bez zásypu</t>
  </si>
  <si>
    <t>-263611155</t>
  </si>
  <si>
    <t>11,22</t>
  </si>
  <si>
    <t>DN80</t>
  </si>
  <si>
    <t>9,1</t>
  </si>
  <si>
    <t>18,7</t>
  </si>
  <si>
    <t>2,057</t>
  </si>
  <si>
    <t>7,922</t>
  </si>
  <si>
    <t>ODVOZ</t>
  </si>
  <si>
    <t>105,967</t>
  </si>
  <si>
    <t>8,8</t>
  </si>
  <si>
    <t>VYKOP</t>
  </si>
  <si>
    <t>29,009</t>
  </si>
  <si>
    <t>36,815</t>
  </si>
  <si>
    <t>SO 320 - VODOVODNÍ PŘÍPOJKY</t>
  </si>
  <si>
    <t>14,505</t>
  </si>
  <si>
    <t>21,493</t>
  </si>
  <si>
    <t>20,4</t>
  </si>
  <si>
    <t>PE63</t>
  </si>
  <si>
    <t>8,3</t>
  </si>
  <si>
    <t>PE90</t>
  </si>
  <si>
    <t>1,3</t>
  </si>
  <si>
    <t>BDLAZBA</t>
  </si>
  <si>
    <t>415</t>
  </si>
  <si>
    <t>BLA</t>
  </si>
  <si>
    <t>DLAZBA</t>
  </si>
  <si>
    <t>280,2</t>
  </si>
  <si>
    <t>DL2020</t>
  </si>
  <si>
    <t>251,4</t>
  </si>
  <si>
    <t>DLnevidom</t>
  </si>
  <si>
    <t>28,8</t>
  </si>
  <si>
    <t>VJEZD</t>
  </si>
  <si>
    <t>159,6</t>
  </si>
  <si>
    <t>KOSTKA</t>
  </si>
  <si>
    <t>18,6</t>
  </si>
  <si>
    <t>ABO</t>
  </si>
  <si>
    <t>62,7</t>
  </si>
  <si>
    <t>TRAVNIK</t>
  </si>
  <si>
    <t>91</t>
  </si>
  <si>
    <t>ODKOP</t>
  </si>
  <si>
    <t>76,958</t>
  </si>
  <si>
    <t>PSV - Práce a dodávky PSV</t>
  </si>
  <si>
    <t xml:space="preserve">    722 - Zdravotechnika - vnitřní vodovod</t>
  </si>
  <si>
    <t xml:space="preserve">" ŠD 150mm "     </t>
  </si>
  <si>
    <t>" asfalt. vozovka "     BASFALT</t>
  </si>
  <si>
    <t>" chodník dlažba "     BDLAZBA</t>
  </si>
  <si>
    <t>" chodník LA "     BLA</t>
  </si>
  <si>
    <t>136,074*7 'Přepočtené koeficientem množství</t>
  </si>
  <si>
    <t>979098110.1</t>
  </si>
  <si>
    <t>" SC 200mm "     BASFALT</t>
  </si>
  <si>
    <t>113106144</t>
  </si>
  <si>
    <t>Rozebrání dlažeb ze zámkových dlaždic komunikací pro pěší strojně pl přes 50 m2</t>
  </si>
  <si>
    <t>-1656916556</t>
  </si>
  <si>
    <t>" chodník dlažba bet. 15/15, 20/10, zámková "     415,0</t>
  </si>
  <si>
    <t>92</t>
  </si>
  <si>
    <t>113107530</t>
  </si>
  <si>
    <t>Odstranění podkladu z betonu prostého tl do 100 mm při překopech strojně pl přes 15 m2</t>
  </si>
  <si>
    <t>1049976985</t>
  </si>
  <si>
    <t>" LA chodník beton 100mm "     BLA</t>
  </si>
  <si>
    <t>125,233*7 'Přepočtené koeficientem množství</t>
  </si>
  <si>
    <t>113107443</t>
  </si>
  <si>
    <t>Odstranění podkladu živičných tl přes 100 do 150 mm při překopech strojně pl do 15 m2</t>
  </si>
  <si>
    <t xml:space="preserve">" AC011+ACP22+ "    </t>
  </si>
  <si>
    <t>" vp Vid.2 "     1,1*1,3</t>
  </si>
  <si>
    <t>" vp Táb.n.3 "     1,1*4,3</t>
  </si>
  <si>
    <t>" vp Táb.n.5 "     1,1*4,6</t>
  </si>
  <si>
    <t>" AC011+ACP22+ "     2*(1,3+4,3+4,6)</t>
  </si>
  <si>
    <t>113107541</t>
  </si>
  <si>
    <t>Odstranění podkladu živičných tl 50 mm při překopech strojně pl přes 15 m2</t>
  </si>
  <si>
    <t>1507402106</t>
  </si>
  <si>
    <t>" LA - 30mm "    43,0</t>
  </si>
  <si>
    <t>7,76*7 'Přepočtené koeficientem množství</t>
  </si>
  <si>
    <t>979098110.2</t>
  </si>
  <si>
    <t>" křížení voda+ plyn "     1,1*(3+5)</t>
  </si>
  <si>
    <t>" křížení kabelů "    17</t>
  </si>
  <si>
    <t>VYKOP*0,5</t>
  </si>
  <si>
    <t>" vp Vídeňská 2 "</t>
  </si>
  <si>
    <t>1,1*(1,83+1,79)/2*1,3</t>
  </si>
  <si>
    <t>" vp Táborského nábř. 3 "</t>
  </si>
  <si>
    <t>1,1*(1,84+1,80)/2*3,57</t>
  </si>
  <si>
    <t>1,1*(1,80+1,96)/2*(8,3-3,57)</t>
  </si>
  <si>
    <t>" vp Táborského nábř. 5 "</t>
  </si>
  <si>
    <t>1,1*(1,89+1,87)/2*5,25</t>
  </si>
  <si>
    <t>1,1*(1,87+1,96)/2*(7,98-5,25)</t>
  </si>
  <si>
    <t>1,1*(1,96+1,96)/2*(8,30-7,98)</t>
  </si>
  <si>
    <t>" asfaltová vozovka "     -BASFALT*0,5</t>
  </si>
  <si>
    <t>" zámková dlažba "     -0,24*1,1*4,0</t>
  </si>
  <si>
    <t>" asfaltový chodník "     -0,28*1,1*3,7</t>
  </si>
  <si>
    <t>VYKOP*0,5*0,05</t>
  </si>
  <si>
    <t>" 70% "     VYKOP*0,5*0,7</t>
  </si>
  <si>
    <t>" 4% "     VYKOP*0,5*0,25</t>
  </si>
  <si>
    <t>132201209.1</t>
  </si>
  <si>
    <t>" DN80 "     8,3</t>
  </si>
  <si>
    <t>871251811.1</t>
  </si>
  <si>
    <t>Příplatek za vytěžení potrubí D63-90 vč. vyčerpání a odvedení vody z potrubí</t>
  </si>
  <si>
    <t>-88601711</t>
  </si>
  <si>
    <t>" DA63 "     8,3</t>
  </si>
  <si>
    <t>" DA90 "     1,3</t>
  </si>
  <si>
    <t>0,153*7 'Přepočtené koeficientem množství</t>
  </si>
  <si>
    <t>2*(1,83+1,79)/2*1,3</t>
  </si>
  <si>
    <t>2*(1,84+1,80)/2*3,57</t>
  </si>
  <si>
    <t>2*(1,80+1,96)/2*(8,3-3,57)</t>
  </si>
  <si>
    <t>2*(1,89+1,87)/2*5,25</t>
  </si>
  <si>
    <t>2*(1,87+1,96)/2*(7,98-5,25)</t>
  </si>
  <si>
    <t>2*(1,96+1,96)/2*(8,30-7,98)</t>
  </si>
  <si>
    <t>111</t>
  </si>
  <si>
    <t>122151103</t>
  </si>
  <si>
    <t>Odkopávky a prokopávky nezapažené v hornině třídy těžitelnosti I skupiny 1 a 2 objem do 100 m3 strojně</t>
  </si>
  <si>
    <t>-2117730957</t>
  </si>
  <si>
    <t>" odkop pro komunikace "</t>
  </si>
  <si>
    <t>" chodník "     DLAZBA*0,35</t>
  </si>
  <si>
    <t>" vjezdy "     VJEZD*0,42</t>
  </si>
  <si>
    <t>" lem kostky "     KOSTKA*0,42</t>
  </si>
  <si>
    <t>" obrubník "     ABO*0,25*0,42</t>
  </si>
  <si>
    <t>" trávník "     TRAVNIK*0,1</t>
  </si>
  <si>
    <t>" odpočet boranných komunikací "</t>
  </si>
  <si>
    <t>" chodníky dlážděné "     -BDLAZBA*0,24</t>
  </si>
  <si>
    <t>" chodník LA "     -BLA*0,28</t>
  </si>
  <si>
    <t>" ve 2. tř. - 5% "     ODKOP*0,05</t>
  </si>
  <si>
    <t>112</t>
  </si>
  <si>
    <t>122251103</t>
  </si>
  <si>
    <t>Odkopávky a prokopávky nezapažené v hornině třídy těžitelnosti I skupiny 3 objem do 100 m3 strojně</t>
  </si>
  <si>
    <t>-1137166474</t>
  </si>
  <si>
    <t>" 70% "     ODKOP*0,7</t>
  </si>
  <si>
    <t>113</t>
  </si>
  <si>
    <t>122351103</t>
  </si>
  <si>
    <t>Odkopávky a prokopávky nezapažené v hornině třídy těžitelnosti II skupiny 4 objem do 100 m3 strojně</t>
  </si>
  <si>
    <t>1623808954</t>
  </si>
  <si>
    <t>" 25% "     ODKOP*0,25</t>
  </si>
  <si>
    <t>VYKOP+ODKOP</t>
  </si>
  <si>
    <t>" 75% "     ODVOZ*0,75</t>
  </si>
  <si>
    <t>" 25% "     ODVOZ*0,25</t>
  </si>
  <si>
    <t>" prostor k zásypu "     VYKOP1</t>
  </si>
  <si>
    <t>-DN80*1,1*(0,1+0,118+0,3)</t>
  </si>
  <si>
    <t>-PE63*1,1*(0,1+0,063+0,3)</t>
  </si>
  <si>
    <t>-PE90*1,1*(0,1+0,090+0,3)</t>
  </si>
  <si>
    <t>" odpočet chodník "</t>
  </si>
  <si>
    <t>-0,35*1,1*(4,0+3,7)</t>
  </si>
  <si>
    <t>(0,118+0,3)*1,1*DN80</t>
  </si>
  <si>
    <t>(0,063+0,3)*1,1*PE63</t>
  </si>
  <si>
    <t>(0,090+0,3)*1,1*PE90</t>
  </si>
  <si>
    <t>-PI*(0,118/2)^2*DN80</t>
  </si>
  <si>
    <t>-PI*(0,063/2)^2*PE63</t>
  </si>
  <si>
    <t>-PI*(0,09/2)^2*PE90</t>
  </si>
  <si>
    <t>108</t>
  </si>
  <si>
    <t>181351003</t>
  </si>
  <si>
    <t>Rozprostření ornice tl vrstvy do 200 mm pl do 100 m2 v rovině nebo ve svahu do 1:5 strojně</t>
  </si>
  <si>
    <t>-436031115</t>
  </si>
  <si>
    <t>" 100mm "     91,0</t>
  </si>
  <si>
    <t>109</t>
  </si>
  <si>
    <t>10364101.1</t>
  </si>
  <si>
    <t>zemina pro terénní úpravy -  ornice</t>
  </si>
  <si>
    <t>1653761056</t>
  </si>
  <si>
    <t>TRAVNIK*0,1*1,75</t>
  </si>
  <si>
    <t>110</t>
  </si>
  <si>
    <t>181411131.1</t>
  </si>
  <si>
    <t>Založení parkového trávníku výsevem plochy v rovině a ve svahu vč. předseťové přípravy zálivky hnojení odplevelení ošetřování</t>
  </si>
  <si>
    <t>401903116</t>
  </si>
  <si>
    <t xml:space="preserve">" lože vodovod "     </t>
  </si>
  <si>
    <t>0,1*1,1*DN80</t>
  </si>
  <si>
    <t>0,1*1,1*(PE63+PE90)</t>
  </si>
  <si>
    <t>96</t>
  </si>
  <si>
    <t>564871111</t>
  </si>
  <si>
    <t>Podklad ze štěrkodrtě ŠD plochy přes 100 m2 tl 250 mm</t>
  </si>
  <si>
    <t>1608740334</t>
  </si>
  <si>
    <t>" ŠDA 0-32mm - dlažba chodník - 250mm "     DLAZBA</t>
  </si>
  <si>
    <t>564851111</t>
  </si>
  <si>
    <t>Podklad ze štěrkodrtě ŠD plochy přes 100 m2 tl 150 mm</t>
  </si>
  <si>
    <t>-425742488</t>
  </si>
  <si>
    <t>" vjezdy "     VJEZD</t>
  </si>
  <si>
    <t>" pás kostka "     KOSTKA</t>
  </si>
  <si>
    <t xml:space="preserve">" přesun hmot "     </t>
  </si>
  <si>
    <t>" provizorní povrch vozovky "     SDprov*0,2</t>
  </si>
  <si>
    <t>" dlaža chodníky "     DLAZBA*0,25</t>
  </si>
  <si>
    <t>" dlaža vjezdy "     VJEZD*0,15</t>
  </si>
  <si>
    <t>93</t>
  </si>
  <si>
    <t>596211112</t>
  </si>
  <si>
    <t>Kladení zámkové dlažby komunikací pro pěší ručně tl 60 mm skupiny A pl přes 100 do 300 m2</t>
  </si>
  <si>
    <t>1498482691</t>
  </si>
  <si>
    <t>" chodník dl. 20/20 "     251,4</t>
  </si>
  <si>
    <t>" slepec pás "     28,8</t>
  </si>
  <si>
    <t>95</t>
  </si>
  <si>
    <t>59245021</t>
  </si>
  <si>
    <t>dlažba tvar čtverec betonová 200x200x60mm přírodní</t>
  </si>
  <si>
    <t>922605628</t>
  </si>
  <si>
    <t>DL2020/1,02</t>
  </si>
  <si>
    <t>246,471*1,02 'Přepočtené koeficientem množství</t>
  </si>
  <si>
    <t>94</t>
  </si>
  <si>
    <t>59245229.1</t>
  </si>
  <si>
    <t>dlažba zámková pro nevidomé přírodní  (do pásu š.400mm)</t>
  </si>
  <si>
    <t>923675759</t>
  </si>
  <si>
    <t>DLnevidom*1,02</t>
  </si>
  <si>
    <t>29,376*1,02 'Přepočtené koeficientem množství</t>
  </si>
  <si>
    <t>97</t>
  </si>
  <si>
    <t>596212212</t>
  </si>
  <si>
    <t>Kladení zámkové dlažby pozemních komunikací ručně tl 80 mm skupiny A pl přes 100 do 300 m2</t>
  </si>
  <si>
    <t>-1001383546</t>
  </si>
  <si>
    <t>" vjezdy "     159,6</t>
  </si>
  <si>
    <t>98</t>
  </si>
  <si>
    <t>59245020</t>
  </si>
  <si>
    <t>dlažba tvar obdélník betonová 200x100x80mm přírodní</t>
  </si>
  <si>
    <t>696812084</t>
  </si>
  <si>
    <t>159,6*1,02 'Přepočtené koeficientem množství</t>
  </si>
  <si>
    <t>102</t>
  </si>
  <si>
    <t>591211111</t>
  </si>
  <si>
    <t>Kladení dlažby z kostek drobných z kamene do lože z kameniva těženého tl 50 mm</t>
  </si>
  <si>
    <t>1770568468</t>
  </si>
  <si>
    <t>" pás - kostka "     18,6</t>
  </si>
  <si>
    <t>103</t>
  </si>
  <si>
    <t>58381007</t>
  </si>
  <si>
    <t>kostka štípaná dlažební žula drobná 8/10</t>
  </si>
  <si>
    <t>-544457682</t>
  </si>
  <si>
    <t>18,6*1,02 'Přepočtené koeficientem množství</t>
  </si>
  <si>
    <t>101</t>
  </si>
  <si>
    <t>567122114</t>
  </si>
  <si>
    <t>Podklad ze směsi stmelené cementem SC C 8/10 (KSC I) tl 150 mm</t>
  </si>
  <si>
    <t>-1771426874</t>
  </si>
  <si>
    <t>" pás kostka "    KOSTKA</t>
  </si>
  <si>
    <t>104</t>
  </si>
  <si>
    <t>916131213</t>
  </si>
  <si>
    <t>Osazení silničního obrubníku betonového stojatého s boční opěrou do lože z betonu prostého</t>
  </si>
  <si>
    <t>-79721772</t>
  </si>
  <si>
    <t>107</t>
  </si>
  <si>
    <t>59217017.1</t>
  </si>
  <si>
    <t>obrubník betonový 1000x100x250mm</t>
  </si>
  <si>
    <t>815036387</t>
  </si>
  <si>
    <t>62,7*1,02 'Přepočtené koeficientem množství</t>
  </si>
  <si>
    <t>100</t>
  </si>
  <si>
    <t>998223011</t>
  </si>
  <si>
    <t>Přesun hmot pro pozemní komunikace s krytem dlážděným</t>
  </si>
  <si>
    <t>-350405007</t>
  </si>
  <si>
    <t>871241211</t>
  </si>
  <si>
    <t>Montáž potrubí z PE100 SDR 11 otevřený výkop svařovaných elektrotvarovkou D 90 x 8,2 mm</t>
  </si>
  <si>
    <t>1819833147</t>
  </si>
  <si>
    <t>28613115.1</t>
  </si>
  <si>
    <t>trubka vodovodní PE100 PN 16 SDR11 90x8,2mm</t>
  </si>
  <si>
    <t>1144107996</t>
  </si>
  <si>
    <t>1,3*1,015 'Přepočtené koeficientem množství</t>
  </si>
  <si>
    <t>857242122.1</t>
  </si>
  <si>
    <t>Přírubový spoj 80/90 pro PE potrubí vč. spojovacího materiálu</t>
  </si>
  <si>
    <t>-1750116629</t>
  </si>
  <si>
    <t>877241101</t>
  </si>
  <si>
    <t>Montáž elektrospojek na vodovodním potrubí z PE trub d 90</t>
  </si>
  <si>
    <t>-1754728339</t>
  </si>
  <si>
    <t>28615974</t>
  </si>
  <si>
    <t>elektrospojka SDR11 PE 100 PN16 D 90mm</t>
  </si>
  <si>
    <t>519875977</t>
  </si>
  <si>
    <t>851241131</t>
  </si>
  <si>
    <t>Montáž potrubí z trub litinových hrdlových s integrovaným těsněním otevřený výkop DN 80</t>
  </si>
  <si>
    <t>" vodovod  "     9,1</t>
  </si>
  <si>
    <t>" potrubí "     9,1</t>
  </si>
  <si>
    <t>DN80p</t>
  </si>
  <si>
    <t>55251004.1</t>
  </si>
  <si>
    <t>trouba vodovodní litinová hrdlová Zn+Al 400g/m2 s vnější těžkou protikorozní ochranou PE povlakem přetlak PN10  DN 80</t>
  </si>
  <si>
    <t>1042779509</t>
  </si>
  <si>
    <t>9,1*1,015 'Přepočtené koeficientem množství</t>
  </si>
  <si>
    <t>55291131.1</t>
  </si>
  <si>
    <t>kroužek zámkový DN 80</t>
  </si>
  <si>
    <t>2*1,02 'Přepočtené koeficientem množství</t>
  </si>
  <si>
    <t>857242122</t>
  </si>
  <si>
    <t>Montáž litinových tvarovek jednoosých přírubových otevřený výkop DN 80</t>
  </si>
  <si>
    <t>-1056405469</t>
  </si>
  <si>
    <t>55253892.1</t>
  </si>
  <si>
    <t>tvarovka přírubová E-kus DN 80</t>
  </si>
  <si>
    <t>317786548</t>
  </si>
  <si>
    <t>710208009816</t>
  </si>
  <si>
    <t>příruba litin.  jištěná proti posunu DN80 pro litin. potrubí</t>
  </si>
  <si>
    <t>404978923</t>
  </si>
  <si>
    <t>55254026.1</t>
  </si>
  <si>
    <t>koleno přírubové z tvárné litiny DN 80-90°</t>
  </si>
  <si>
    <t>-1900887314</t>
  </si>
  <si>
    <t>991108000016</t>
  </si>
  <si>
    <t>filtr DN 80</t>
  </si>
  <si>
    <t>826466528</t>
  </si>
  <si>
    <t>55253608.1</t>
  </si>
  <si>
    <t>přechod přírubový litinový FFR-kus DN 80/50</t>
  </si>
  <si>
    <t>474456480</t>
  </si>
  <si>
    <t>852241121.1</t>
  </si>
  <si>
    <t>Montáž potrubí z trub litinových tlakových přírubových normálních délek otevřený výkop DN 50</t>
  </si>
  <si>
    <t>-1489645156</t>
  </si>
  <si>
    <t>" uklidňující kus "     1</t>
  </si>
  <si>
    <t>55253221</t>
  </si>
  <si>
    <t>tvarovka přírubová litinová vodovodní PN10/40 DN 50 dl 600mm</t>
  </si>
  <si>
    <t>76021719</t>
  </si>
  <si>
    <t>1*1,01 'Přepočtené koeficientem množství</t>
  </si>
  <si>
    <t>891241222</t>
  </si>
  <si>
    <t>Montáž vodovodních šoupátek s ručním kolečkem v šachtách DN 80</t>
  </si>
  <si>
    <t>151985719</t>
  </si>
  <si>
    <t>42221116</t>
  </si>
  <si>
    <t>šoupátko s přírubami voda DN 80 PN16</t>
  </si>
  <si>
    <t>-617427022</t>
  </si>
  <si>
    <t>871211211</t>
  </si>
  <si>
    <t>Montáž potrubí z PE100 SDR 11 otevřený výkop svařovaných elektrotvarovkou D 63 x 5,8 mm</t>
  </si>
  <si>
    <t>833424356</t>
  </si>
  <si>
    <t>" exterier "     8,3</t>
  </si>
  <si>
    <t>" celkem "     9,8</t>
  </si>
  <si>
    <t>28613113.1</t>
  </si>
  <si>
    <t>trubka vodovodní PE100 PN 16 SDR11 63x5,8mm</t>
  </si>
  <si>
    <t>-790827121</t>
  </si>
  <si>
    <t>9,8*1,015 'Přepočtené koeficientem množství</t>
  </si>
  <si>
    <t>-1512085433</t>
  </si>
  <si>
    <t>810008000216</t>
  </si>
  <si>
    <t>PŘÍRUBA VNITŘNÍ ZÁVIT 80-2"</t>
  </si>
  <si>
    <t>-489382695</t>
  </si>
  <si>
    <t>891211321.1</t>
  </si>
  <si>
    <t>Montáž spojek voda PN16 G 2"/PE potrubí d-63</t>
  </si>
  <si>
    <t>1231418408</t>
  </si>
  <si>
    <t>610006300216</t>
  </si>
  <si>
    <t>TVAROVKA ISO VNĚJŠÍ ZÁVIT 63-2"</t>
  </si>
  <si>
    <t>818169714</t>
  </si>
  <si>
    <t>130299778</t>
  </si>
  <si>
    <t>DN80*2+3,0</t>
  </si>
  <si>
    <t>PE63+PE90+DN80</t>
  </si>
  <si>
    <t>" odvoz na místo určené investorem - 5km "     0,27</t>
  </si>
  <si>
    <t>0,27*4 'Přepočtené koeficientem množství</t>
  </si>
  <si>
    <t>PSV</t>
  </si>
  <si>
    <t>Práce a dodávky PSV</t>
  </si>
  <si>
    <t>722</t>
  </si>
  <si>
    <t>Zdravotechnika - vnitřní vodovod</t>
  </si>
  <si>
    <t>722150352.1</t>
  </si>
  <si>
    <t>Prostup zdivem vč. chráničky pro litin. potrubí DN80 - prostup nasunutí utěsnění zapravení izolace apod.</t>
  </si>
  <si>
    <t>1470247222</t>
  </si>
  <si>
    <t>722150362.1</t>
  </si>
  <si>
    <t>Prostup zdivem vč. chráničky pro PE potrubí D-63 - prostup nasunutí utěsnění zapravení izolace apod.</t>
  </si>
  <si>
    <t>1477334086</t>
  </si>
  <si>
    <t>722230106.1</t>
  </si>
  <si>
    <t>Kulový uzávěr DN 50 vč.  2x montáže fitinků (2"-6/4")</t>
  </si>
  <si>
    <t>526703850</t>
  </si>
  <si>
    <t>31942712</t>
  </si>
  <si>
    <t>redukce mosaz 2"x6/4"</t>
  </si>
  <si>
    <t>1777643462</t>
  </si>
  <si>
    <t>31942791.1</t>
  </si>
  <si>
    <t>uklidňovací kus 6/4" - 250mm</t>
  </si>
  <si>
    <t>1142331680</t>
  </si>
  <si>
    <t>998722101</t>
  </si>
  <si>
    <t>Přesun hmot tonážní pro vnitřní vodovod v objektech v do 6 m</t>
  </si>
  <si>
    <t>966404580</t>
  </si>
  <si>
    <t>KABELm+POTRUBI1</t>
  </si>
  <si>
    <t>99 - OSTATNÍ NÁKLADY</t>
  </si>
  <si>
    <t>OST - Ostatní</t>
  </si>
  <si>
    <t>OST</t>
  </si>
  <si>
    <t>Ostatní</t>
  </si>
  <si>
    <t>0300010001</t>
  </si>
  <si>
    <t>Zařízení staveniště - zhotovení, provoz, likvidace, uvedení do původního stavu vč. přípojek a zajištění všech potřebných povolení</t>
  </si>
  <si>
    <t>kpl</t>
  </si>
  <si>
    <t>262144</t>
  </si>
  <si>
    <t>-249621552</t>
  </si>
  <si>
    <t>0492030101</t>
  </si>
  <si>
    <t>Poplatek za vyřízení povolení ZS vč. inženýrské činnosti za vyřízení poplatku ZS</t>
  </si>
  <si>
    <t>-647518468</t>
  </si>
  <si>
    <t>900600004.1</t>
  </si>
  <si>
    <t>Pomoc práce - zajištění, projekt, zřízení, údržba, odstranění přechodného dopravního značení po dobu výstavby, vrácení do pův. stavu, objízdné trasy, dočasné komunikace</t>
  </si>
  <si>
    <t>1025237693</t>
  </si>
  <si>
    <t>" dle TZ, kap. 3.2. Dočasné komunikace, objízdné trasy, dopravní značení "</t>
  </si>
  <si>
    <t>9006000042</t>
  </si>
  <si>
    <t>Aktualizace DZ... včetně projednání</t>
  </si>
  <si>
    <t>2078076118</t>
  </si>
  <si>
    <t>900600014</t>
  </si>
  <si>
    <t>Provedení veškerých zkoušek prokazující kvalitu díla  např. zkouška zhutnění</t>
  </si>
  <si>
    <t>2105625734</t>
  </si>
  <si>
    <t>900600016</t>
  </si>
  <si>
    <t>PD skutečného provedení stavby</t>
  </si>
  <si>
    <t>-1480908868</t>
  </si>
  <si>
    <t>900600019</t>
  </si>
  <si>
    <t>Zpracování geodet. zaměření DSPS pro GIS a MMB OTS</t>
  </si>
  <si>
    <t>-996635725</t>
  </si>
  <si>
    <t>900600020</t>
  </si>
  <si>
    <t>Zaměření rozsahu zásahu do komunikace v prog. EZA</t>
  </si>
  <si>
    <t>-688389685</t>
  </si>
  <si>
    <t>900600022</t>
  </si>
  <si>
    <t>Zalévání a pokos trávníků 1 rok pro přejímce dle podmínek</t>
  </si>
  <si>
    <t>483744515</t>
  </si>
  <si>
    <t>900600203.1</t>
  </si>
  <si>
    <t>Provedení pasportizace objektů dotčených stavbou</t>
  </si>
  <si>
    <t>-341179489</t>
  </si>
  <si>
    <t xml:space="preserve">"před zahájením stavby a repasport stejných objektů po dokončení stavby "   </t>
  </si>
  <si>
    <t xml:space="preserve">" opravněnou osobou (soudním znalcem)"   </t>
  </si>
  <si>
    <t xml:space="preserve">" Předání "   </t>
  </si>
  <si>
    <t xml:space="preserve">"2x....v tištěné podobě"   </t>
  </si>
  <si>
    <t xml:space="preserve">"2x....v digitální podobě"   </t>
  </si>
  <si>
    <t>900600025</t>
  </si>
  <si>
    <t>Uvedení dotčených ploch do původního stavu</t>
  </si>
  <si>
    <t>968313149</t>
  </si>
  <si>
    <t>9006000291</t>
  </si>
  <si>
    <t>Zajištění vytýčení podzemních sítí dotčených stavbou projedníní vyřízení</t>
  </si>
  <si>
    <t>1085731310</t>
  </si>
  <si>
    <t>9006000292</t>
  </si>
  <si>
    <t>Aktualizace vyjádření pro vytýčení podzemních sítí dotčených stavbou projednání vyřízení</t>
  </si>
  <si>
    <t>-1119966131</t>
  </si>
  <si>
    <t>900600032</t>
  </si>
  <si>
    <t>Vícetisky projektové dokumentace pro potřeby dodavatele stavby</t>
  </si>
  <si>
    <t>75728368</t>
  </si>
  <si>
    <t>900600200</t>
  </si>
  <si>
    <t>Prove. veškerých zkoušek prokazující kvalitu díla</t>
  </si>
  <si>
    <t>1862950897</t>
  </si>
  <si>
    <t>900600201</t>
  </si>
  <si>
    <t>Prove. veškerých zkoušek prokazující kvalitu díla SO 310 - VODOVOD - tlakové zkoušky a desinfekce</t>
  </si>
  <si>
    <t>1190814147</t>
  </si>
  <si>
    <t>" vodovod + provizorní vodovod "     1</t>
  </si>
  <si>
    <t>900600202</t>
  </si>
  <si>
    <t>Prove. veškerých zkoušek prokazující kvalitu díla SO 320 - KANALIZAČNÍ PŘÍPOJKY - zkouška těsnosti</t>
  </si>
  <si>
    <t>1261936773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</si>
</sst>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M10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0"/>
      <c r="BE5" s="219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0"/>
      <c r="BE6" s="220"/>
      <c r="BS6" s="17" t="s">
        <v>18</v>
      </c>
    </row>
    <row r="7" spans="1:74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20"/>
      <c r="BS7" s="17" t="s">
        <v>18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20"/>
      <c r="BS8" s="17" t="s">
        <v>25</v>
      </c>
    </row>
    <row r="9" spans="1:74" ht="14.45" customHeight="1">
      <c r="B9" s="20"/>
      <c r="AR9" s="20"/>
      <c r="BE9" s="220"/>
      <c r="BS9" s="17" t="s">
        <v>25</v>
      </c>
    </row>
    <row r="10" spans="1:74" ht="12" customHeight="1">
      <c r="B10" s="20"/>
      <c r="D10" s="27" t="s">
        <v>26</v>
      </c>
      <c r="AK10" s="27" t="s">
        <v>27</v>
      </c>
      <c r="AN10" s="25" t="s">
        <v>28</v>
      </c>
      <c r="AR10" s="20"/>
      <c r="BE10" s="220"/>
      <c r="BS10" s="17" t="s">
        <v>18</v>
      </c>
    </row>
    <row r="11" spans="1:74" ht="18.399999999999999" customHeight="1">
      <c r="B11" s="20"/>
      <c r="E11" s="25" t="s">
        <v>29</v>
      </c>
      <c r="AK11" s="27" t="s">
        <v>30</v>
      </c>
      <c r="AN11" s="25" t="s">
        <v>31</v>
      </c>
      <c r="AR11" s="20"/>
      <c r="BE11" s="220"/>
      <c r="BS11" s="17" t="s">
        <v>18</v>
      </c>
    </row>
    <row r="12" spans="1:74" ht="6.95" customHeight="1">
      <c r="B12" s="20"/>
      <c r="AR12" s="20"/>
      <c r="BE12" s="220"/>
      <c r="BS12" s="17" t="s">
        <v>18</v>
      </c>
    </row>
    <row r="13" spans="1:74" ht="12" customHeight="1">
      <c r="B13" s="20"/>
      <c r="D13" s="27" t="s">
        <v>32</v>
      </c>
      <c r="AK13" s="27" t="s">
        <v>27</v>
      </c>
      <c r="AN13" s="29" t="s">
        <v>33</v>
      </c>
      <c r="AR13" s="20"/>
      <c r="BE13" s="220"/>
      <c r="BS13" s="17" t="s">
        <v>18</v>
      </c>
    </row>
    <row r="14" spans="1:74" ht="12.75">
      <c r="B14" s="20"/>
      <c r="E14" s="225" t="s">
        <v>33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30</v>
      </c>
      <c r="AN14" s="29" t="s">
        <v>33</v>
      </c>
      <c r="AR14" s="20"/>
      <c r="BE14" s="220"/>
      <c r="BS14" s="17" t="s">
        <v>18</v>
      </c>
    </row>
    <row r="15" spans="1:74" ht="6.95" customHeight="1">
      <c r="B15" s="20"/>
      <c r="AR15" s="20"/>
      <c r="BE15" s="220"/>
      <c r="BS15" s="17" t="s">
        <v>4</v>
      </c>
    </row>
    <row r="16" spans="1:74" ht="12" customHeight="1">
      <c r="B16" s="20"/>
      <c r="D16" s="27" t="s">
        <v>34</v>
      </c>
      <c r="AK16" s="27" t="s">
        <v>27</v>
      </c>
      <c r="AN16" s="25" t="s">
        <v>35</v>
      </c>
      <c r="AR16" s="20"/>
      <c r="BE16" s="220"/>
      <c r="BS16" s="17" t="s">
        <v>4</v>
      </c>
    </row>
    <row r="17" spans="2:71" ht="18.399999999999999" customHeight="1">
      <c r="B17" s="20"/>
      <c r="E17" s="25" t="s">
        <v>36</v>
      </c>
      <c r="AK17" s="27" t="s">
        <v>30</v>
      </c>
      <c r="AN17" s="25" t="s">
        <v>37</v>
      </c>
      <c r="AR17" s="20"/>
      <c r="BE17" s="220"/>
      <c r="BS17" s="17" t="s">
        <v>38</v>
      </c>
    </row>
    <row r="18" spans="2:71" ht="6.95" customHeight="1">
      <c r="B18" s="20"/>
      <c r="AR18" s="20"/>
      <c r="BE18" s="220"/>
      <c r="BS18" s="17" t="s">
        <v>25</v>
      </c>
    </row>
    <row r="19" spans="2:71" ht="12" customHeight="1">
      <c r="B19" s="20"/>
      <c r="D19" s="27" t="s">
        <v>39</v>
      </c>
      <c r="AK19" s="27" t="s">
        <v>27</v>
      </c>
      <c r="AN19" s="25" t="s">
        <v>1</v>
      </c>
      <c r="AR19" s="20"/>
      <c r="BE19" s="220"/>
      <c r="BS19" s="17" t="s">
        <v>25</v>
      </c>
    </row>
    <row r="20" spans="2:71" ht="18.399999999999999" customHeight="1">
      <c r="B20" s="20"/>
      <c r="E20" s="25" t="s">
        <v>40</v>
      </c>
      <c r="AK20" s="27" t="s">
        <v>30</v>
      </c>
      <c r="AN20" s="25" t="s">
        <v>1</v>
      </c>
      <c r="AR20" s="20"/>
      <c r="BE20" s="220"/>
      <c r="BS20" s="17" t="s">
        <v>38</v>
      </c>
    </row>
    <row r="21" spans="2:71" ht="6.95" customHeight="1">
      <c r="B21" s="20"/>
      <c r="AR21" s="20"/>
      <c r="BE21" s="220"/>
    </row>
    <row r="22" spans="2:71" ht="12" customHeight="1">
      <c r="B22" s="20"/>
      <c r="D22" s="27" t="s">
        <v>41</v>
      </c>
      <c r="AR22" s="20"/>
      <c r="BE22" s="220"/>
    </row>
    <row r="23" spans="2:71" ht="83.25" customHeight="1">
      <c r="B23" s="20"/>
      <c r="E23" s="227" t="s">
        <v>42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0"/>
    </row>
    <row r="24" spans="2:71" ht="6.95" customHeight="1">
      <c r="B24" s="20"/>
      <c r="AR24" s="20"/>
      <c r="BE24" s="22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2:71" s="1" customFormat="1" ht="25.9" customHeight="1">
      <c r="B26" s="32"/>
      <c r="D26" s="33" t="s">
        <v>43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8">
        <f>ROUND(AG94,0)</f>
        <v>0</v>
      </c>
      <c r="AL26" s="229"/>
      <c r="AM26" s="229"/>
      <c r="AN26" s="229"/>
      <c r="AO26" s="229"/>
      <c r="AR26" s="32"/>
      <c r="BE26" s="220"/>
    </row>
    <row r="27" spans="2:71" s="1" customFormat="1" ht="6.95" customHeight="1">
      <c r="B27" s="32"/>
      <c r="AR27" s="32"/>
      <c r="BE27" s="220"/>
    </row>
    <row r="28" spans="2:71" s="1" customFormat="1" ht="12.75">
      <c r="B28" s="32"/>
      <c r="L28" s="230" t="s">
        <v>44</v>
      </c>
      <c r="M28" s="230"/>
      <c r="N28" s="230"/>
      <c r="O28" s="230"/>
      <c r="P28" s="230"/>
      <c r="W28" s="230" t="s">
        <v>45</v>
      </c>
      <c r="X28" s="230"/>
      <c r="Y28" s="230"/>
      <c r="Z28" s="230"/>
      <c r="AA28" s="230"/>
      <c r="AB28" s="230"/>
      <c r="AC28" s="230"/>
      <c r="AD28" s="230"/>
      <c r="AE28" s="230"/>
      <c r="AK28" s="230" t="s">
        <v>46</v>
      </c>
      <c r="AL28" s="230"/>
      <c r="AM28" s="230"/>
      <c r="AN28" s="230"/>
      <c r="AO28" s="230"/>
      <c r="AR28" s="32"/>
      <c r="BE28" s="220"/>
    </row>
    <row r="29" spans="2:71" s="2" customFormat="1" ht="14.45" customHeight="1">
      <c r="B29" s="36"/>
      <c r="D29" s="27" t="s">
        <v>47</v>
      </c>
      <c r="F29" s="27" t="s">
        <v>48</v>
      </c>
      <c r="L29" s="233">
        <v>0.21</v>
      </c>
      <c r="M29" s="232"/>
      <c r="N29" s="232"/>
      <c r="O29" s="232"/>
      <c r="P29" s="232"/>
      <c r="W29" s="231">
        <f>ROUND(AZ94, 0)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0)</f>
        <v>0</v>
      </c>
      <c r="AL29" s="232"/>
      <c r="AM29" s="232"/>
      <c r="AN29" s="232"/>
      <c r="AO29" s="232"/>
      <c r="AR29" s="36"/>
      <c r="BE29" s="221"/>
    </row>
    <row r="30" spans="2:71" s="2" customFormat="1" ht="14.45" customHeight="1">
      <c r="B30" s="36"/>
      <c r="F30" s="27" t="s">
        <v>49</v>
      </c>
      <c r="L30" s="233">
        <v>0.15</v>
      </c>
      <c r="M30" s="232"/>
      <c r="N30" s="232"/>
      <c r="O30" s="232"/>
      <c r="P30" s="232"/>
      <c r="W30" s="231">
        <f>ROUND(BA94, 0)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0)</f>
        <v>0</v>
      </c>
      <c r="AL30" s="232"/>
      <c r="AM30" s="232"/>
      <c r="AN30" s="232"/>
      <c r="AO30" s="232"/>
      <c r="AR30" s="36"/>
      <c r="BE30" s="221"/>
    </row>
    <row r="31" spans="2:71" s="2" customFormat="1" ht="14.45" hidden="1" customHeight="1">
      <c r="B31" s="36"/>
      <c r="F31" s="27" t="s">
        <v>50</v>
      </c>
      <c r="L31" s="233">
        <v>0.21</v>
      </c>
      <c r="M31" s="232"/>
      <c r="N31" s="232"/>
      <c r="O31" s="232"/>
      <c r="P31" s="232"/>
      <c r="W31" s="231">
        <f>ROUND(BB94, 0)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6"/>
      <c r="BE31" s="221"/>
    </row>
    <row r="32" spans="2:71" s="2" customFormat="1" ht="14.45" hidden="1" customHeight="1">
      <c r="B32" s="36"/>
      <c r="F32" s="27" t="s">
        <v>51</v>
      </c>
      <c r="L32" s="233">
        <v>0.15</v>
      </c>
      <c r="M32" s="232"/>
      <c r="N32" s="232"/>
      <c r="O32" s="232"/>
      <c r="P32" s="232"/>
      <c r="W32" s="231">
        <f>ROUND(BC94, 0)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6"/>
      <c r="BE32" s="221"/>
    </row>
    <row r="33" spans="2:57" s="2" customFormat="1" ht="14.45" hidden="1" customHeight="1">
      <c r="B33" s="36"/>
      <c r="F33" s="27" t="s">
        <v>52</v>
      </c>
      <c r="L33" s="233">
        <v>0</v>
      </c>
      <c r="M33" s="232"/>
      <c r="N33" s="232"/>
      <c r="O33" s="232"/>
      <c r="P33" s="232"/>
      <c r="W33" s="231">
        <f>ROUND(BD94, 0)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6"/>
      <c r="BE33" s="221"/>
    </row>
    <row r="34" spans="2:57" s="1" customFormat="1" ht="6.95" customHeight="1">
      <c r="B34" s="32"/>
      <c r="AR34" s="32"/>
      <c r="BE34" s="220"/>
    </row>
    <row r="35" spans="2:57" s="1" customFormat="1" ht="25.9" customHeight="1">
      <c r="B35" s="32"/>
      <c r="C35" s="37"/>
      <c r="D35" s="38" t="s">
        <v>53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54</v>
      </c>
      <c r="U35" s="39"/>
      <c r="V35" s="39"/>
      <c r="W35" s="39"/>
      <c r="X35" s="237" t="s">
        <v>55</v>
      </c>
      <c r="Y35" s="235"/>
      <c r="Z35" s="235"/>
      <c r="AA35" s="235"/>
      <c r="AB35" s="235"/>
      <c r="AC35" s="39"/>
      <c r="AD35" s="39"/>
      <c r="AE35" s="39"/>
      <c r="AF35" s="39"/>
      <c r="AG35" s="39"/>
      <c r="AH35" s="39"/>
      <c r="AI35" s="39"/>
      <c r="AJ35" s="39"/>
      <c r="AK35" s="234">
        <f>SUM(AK26:AK33)</f>
        <v>0</v>
      </c>
      <c r="AL35" s="235"/>
      <c r="AM35" s="235"/>
      <c r="AN35" s="235"/>
      <c r="AO35" s="236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57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58</v>
      </c>
      <c r="AI60" s="34"/>
      <c r="AJ60" s="34"/>
      <c r="AK60" s="34"/>
      <c r="AL60" s="34"/>
      <c r="AM60" s="43" t="s">
        <v>59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60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61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58</v>
      </c>
      <c r="AI75" s="34"/>
      <c r="AJ75" s="34"/>
      <c r="AK75" s="34"/>
      <c r="AL75" s="34"/>
      <c r="AM75" s="43" t="s">
        <v>59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62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23042</v>
      </c>
      <c r="AR84" s="48"/>
    </row>
    <row r="85" spans="1:91" s="4" customFormat="1" ht="36.950000000000003" customHeight="1">
      <c r="B85" s="49"/>
      <c r="C85" s="50" t="s">
        <v>16</v>
      </c>
      <c r="L85" s="196" t="str">
        <f>K6</f>
        <v>BRNO, TÁBORSKÉHO NÁBŘEŽÍ - DROBNÁ REKONSTRUKCE VODOVODU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21</v>
      </c>
      <c r="L87" s="51" t="str">
        <f>IF(K8="","",K8)</f>
        <v>BRNO</v>
      </c>
      <c r="AI87" s="27" t="s">
        <v>23</v>
      </c>
      <c r="AM87" s="198" t="str">
        <f>IF(AN8= "","",AN8)</f>
        <v>2. 8. 2023</v>
      </c>
      <c r="AN87" s="19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26</v>
      </c>
      <c r="L89" s="3" t="str">
        <f>IF(E11= "","",E11)</f>
        <v>Statutární město Brno</v>
      </c>
      <c r="AI89" s="27" t="s">
        <v>34</v>
      </c>
      <c r="AM89" s="203" t="str">
        <f>IF(E17="","",E17)</f>
        <v>PROKAN smart s.r.o.  Brno</v>
      </c>
      <c r="AN89" s="204"/>
      <c r="AO89" s="204"/>
      <c r="AP89" s="204"/>
      <c r="AR89" s="32"/>
      <c r="AS89" s="199" t="s">
        <v>63</v>
      </c>
      <c r="AT89" s="20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32</v>
      </c>
      <c r="L90" s="3" t="str">
        <f>IF(E14= "Vyplň údaj","",E14)</f>
        <v/>
      </c>
      <c r="AI90" s="27" t="s">
        <v>39</v>
      </c>
      <c r="AM90" s="203" t="str">
        <f>IF(E20="","",E20)</f>
        <v xml:space="preserve"> </v>
      </c>
      <c r="AN90" s="204"/>
      <c r="AO90" s="204"/>
      <c r="AP90" s="204"/>
      <c r="AR90" s="32"/>
      <c r="AS90" s="201"/>
      <c r="AT90" s="202"/>
      <c r="BD90" s="56"/>
    </row>
    <row r="91" spans="1:91" s="1" customFormat="1" ht="10.9" customHeight="1">
      <c r="B91" s="32"/>
      <c r="AR91" s="32"/>
      <c r="AS91" s="201"/>
      <c r="AT91" s="202"/>
      <c r="BD91" s="56"/>
    </row>
    <row r="92" spans="1:91" s="1" customFormat="1" ht="29.25" customHeight="1">
      <c r="B92" s="32"/>
      <c r="C92" s="205" t="s">
        <v>64</v>
      </c>
      <c r="D92" s="206"/>
      <c r="E92" s="206"/>
      <c r="F92" s="206"/>
      <c r="G92" s="206"/>
      <c r="H92" s="57"/>
      <c r="I92" s="208" t="s">
        <v>65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7" t="s">
        <v>66</v>
      </c>
      <c r="AH92" s="206"/>
      <c r="AI92" s="206"/>
      <c r="AJ92" s="206"/>
      <c r="AK92" s="206"/>
      <c r="AL92" s="206"/>
      <c r="AM92" s="206"/>
      <c r="AN92" s="208" t="s">
        <v>67</v>
      </c>
      <c r="AO92" s="206"/>
      <c r="AP92" s="209"/>
      <c r="AQ92" s="58" t="s">
        <v>68</v>
      </c>
      <c r="AR92" s="32"/>
      <c r="AS92" s="59" t="s">
        <v>69</v>
      </c>
      <c r="AT92" s="60" t="s">
        <v>70</v>
      </c>
      <c r="AU92" s="60" t="s">
        <v>71</v>
      </c>
      <c r="AV92" s="60" t="s">
        <v>72</v>
      </c>
      <c r="AW92" s="60" t="s">
        <v>73</v>
      </c>
      <c r="AX92" s="60" t="s">
        <v>74</v>
      </c>
      <c r="AY92" s="60" t="s">
        <v>75</v>
      </c>
      <c r="AZ92" s="60" t="s">
        <v>76</v>
      </c>
      <c r="BA92" s="60" t="s">
        <v>77</v>
      </c>
      <c r="BB92" s="60" t="s">
        <v>78</v>
      </c>
      <c r="BC92" s="60" t="s">
        <v>79</v>
      </c>
      <c r="BD92" s="61" t="s">
        <v>80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81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7">
        <f>ROUND(AG95+AG98,0)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7" t="s">
        <v>1</v>
      </c>
      <c r="AR94" s="63"/>
      <c r="AS94" s="68">
        <f>ROUND(AS95+AS98,0)</f>
        <v>0</v>
      </c>
      <c r="AT94" s="69">
        <f>ROUND(SUM(AV94:AW94),0)</f>
        <v>0</v>
      </c>
      <c r="AU94" s="70">
        <f>ROUND(AU95+AU98,5)</f>
        <v>0</v>
      </c>
      <c r="AV94" s="69">
        <f>ROUND(AZ94*L29,0)</f>
        <v>0</v>
      </c>
      <c r="AW94" s="69">
        <f>ROUND(BA94*L30,0)</f>
        <v>0</v>
      </c>
      <c r="AX94" s="69">
        <f>ROUND(BB94*L29,0)</f>
        <v>0</v>
      </c>
      <c r="AY94" s="69">
        <f>ROUND(BC94*L30,0)</f>
        <v>0</v>
      </c>
      <c r="AZ94" s="69">
        <f>ROUND(AZ95+AZ98,0)</f>
        <v>0</v>
      </c>
      <c r="BA94" s="69">
        <f>ROUND(BA95+BA98,0)</f>
        <v>0</v>
      </c>
      <c r="BB94" s="69">
        <f>ROUND(BB95+BB98,0)</f>
        <v>0</v>
      </c>
      <c r="BC94" s="69">
        <f>ROUND(BC95+BC98,0)</f>
        <v>0</v>
      </c>
      <c r="BD94" s="71">
        <f>ROUND(BD95+BD98,0)</f>
        <v>0</v>
      </c>
      <c r="BS94" s="72" t="s">
        <v>82</v>
      </c>
      <c r="BT94" s="72" t="s">
        <v>83</v>
      </c>
      <c r="BU94" s="73" t="s">
        <v>84</v>
      </c>
      <c r="BV94" s="72" t="s">
        <v>85</v>
      </c>
      <c r="BW94" s="72" t="s">
        <v>5</v>
      </c>
      <c r="BX94" s="72" t="s">
        <v>86</v>
      </c>
      <c r="CL94" s="72" t="s">
        <v>1</v>
      </c>
    </row>
    <row r="95" spans="1:91" s="6" customFormat="1" ht="24.75" customHeight="1">
      <c r="B95" s="74"/>
      <c r="C95" s="75"/>
      <c r="D95" s="213" t="s">
        <v>87</v>
      </c>
      <c r="E95" s="213"/>
      <c r="F95" s="213"/>
      <c r="G95" s="213"/>
      <c r="H95" s="213"/>
      <c r="I95" s="76"/>
      <c r="J95" s="213" t="s">
        <v>88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0">
        <f>ROUND(SUM(AG96:AG97),0)</f>
        <v>0</v>
      </c>
      <c r="AH95" s="211"/>
      <c r="AI95" s="211"/>
      <c r="AJ95" s="211"/>
      <c r="AK95" s="211"/>
      <c r="AL95" s="211"/>
      <c r="AM95" s="211"/>
      <c r="AN95" s="212">
        <f>SUM(AG95,AT95)</f>
        <v>0</v>
      </c>
      <c r="AO95" s="211"/>
      <c r="AP95" s="211"/>
      <c r="AQ95" s="77" t="s">
        <v>89</v>
      </c>
      <c r="AR95" s="74"/>
      <c r="AS95" s="78">
        <f>ROUND(SUM(AS96:AS97),0)</f>
        <v>0</v>
      </c>
      <c r="AT95" s="79">
        <f>ROUND(SUM(AV95:AW95),0)</f>
        <v>0</v>
      </c>
      <c r="AU95" s="80">
        <f>ROUND(SUM(AU96:AU97),5)</f>
        <v>0</v>
      </c>
      <c r="AV95" s="79">
        <f>ROUND(AZ95*L29,0)</f>
        <v>0</v>
      </c>
      <c r="AW95" s="79">
        <f>ROUND(BA95*L30,0)</f>
        <v>0</v>
      </c>
      <c r="AX95" s="79">
        <f>ROUND(BB95*L29,0)</f>
        <v>0</v>
      </c>
      <c r="AY95" s="79">
        <f>ROUND(BC95*L30,0)</f>
        <v>0</v>
      </c>
      <c r="AZ95" s="79">
        <f>ROUND(SUM(AZ96:AZ97),0)</f>
        <v>0</v>
      </c>
      <c r="BA95" s="79">
        <f>ROUND(SUM(BA96:BA97),0)</f>
        <v>0</v>
      </c>
      <c r="BB95" s="79">
        <f>ROUND(SUM(BB96:BB97),0)</f>
        <v>0</v>
      </c>
      <c r="BC95" s="79">
        <f>ROUND(SUM(BC96:BC97),0)</f>
        <v>0</v>
      </c>
      <c r="BD95" s="81">
        <f>ROUND(SUM(BD96:BD97),0)</f>
        <v>0</v>
      </c>
      <c r="BS95" s="82" t="s">
        <v>82</v>
      </c>
      <c r="BT95" s="82" t="s">
        <v>25</v>
      </c>
      <c r="BU95" s="82" t="s">
        <v>84</v>
      </c>
      <c r="BV95" s="82" t="s">
        <v>85</v>
      </c>
      <c r="BW95" s="82" t="s">
        <v>90</v>
      </c>
      <c r="BX95" s="82" t="s">
        <v>5</v>
      </c>
      <c r="CL95" s="82" t="s">
        <v>1</v>
      </c>
      <c r="CM95" s="82" t="s">
        <v>91</v>
      </c>
    </row>
    <row r="96" spans="1:91" s="3" customFormat="1" ht="16.5" customHeight="1">
      <c r="A96" s="83" t="s">
        <v>92</v>
      </c>
      <c r="B96" s="48"/>
      <c r="C96" s="9"/>
      <c r="D96" s="9"/>
      <c r="E96" s="216" t="s">
        <v>93</v>
      </c>
      <c r="F96" s="216"/>
      <c r="G96" s="216"/>
      <c r="H96" s="216"/>
      <c r="I96" s="216"/>
      <c r="J96" s="9"/>
      <c r="K96" s="216" t="s">
        <v>94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'SO 310 - VODOVOD'!J32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4" t="s">
        <v>95</v>
      </c>
      <c r="AR96" s="48"/>
      <c r="AS96" s="85">
        <v>0</v>
      </c>
      <c r="AT96" s="86">
        <f>ROUND(SUM(AV96:AW96),0)</f>
        <v>0</v>
      </c>
      <c r="AU96" s="87">
        <f>'SO 310 - VODOVOD'!P129</f>
        <v>0</v>
      </c>
      <c r="AV96" s="86">
        <f>'SO 310 - VODOVOD'!J35</f>
        <v>0</v>
      </c>
      <c r="AW96" s="86">
        <f>'SO 310 - VODOVOD'!J36</f>
        <v>0</v>
      </c>
      <c r="AX96" s="86">
        <f>'SO 310 - VODOVOD'!J37</f>
        <v>0</v>
      </c>
      <c r="AY96" s="86">
        <f>'SO 310 - VODOVOD'!J38</f>
        <v>0</v>
      </c>
      <c r="AZ96" s="86">
        <f>'SO 310 - VODOVOD'!F35</f>
        <v>0</v>
      </c>
      <c r="BA96" s="86">
        <f>'SO 310 - VODOVOD'!F36</f>
        <v>0</v>
      </c>
      <c r="BB96" s="86">
        <f>'SO 310 - VODOVOD'!F37</f>
        <v>0</v>
      </c>
      <c r="BC96" s="86">
        <f>'SO 310 - VODOVOD'!F38</f>
        <v>0</v>
      </c>
      <c r="BD96" s="88">
        <f>'SO 310 - VODOVOD'!F39</f>
        <v>0</v>
      </c>
      <c r="BT96" s="25" t="s">
        <v>91</v>
      </c>
      <c r="BV96" s="25" t="s">
        <v>85</v>
      </c>
      <c r="BW96" s="25" t="s">
        <v>96</v>
      </c>
      <c r="BX96" s="25" t="s">
        <v>90</v>
      </c>
      <c r="CL96" s="25" t="s">
        <v>97</v>
      </c>
    </row>
    <row r="97" spans="1:91" s="3" customFormat="1" ht="16.5" customHeight="1">
      <c r="A97" s="83" t="s">
        <v>92</v>
      </c>
      <c r="B97" s="48"/>
      <c r="C97" s="9"/>
      <c r="D97" s="9"/>
      <c r="E97" s="216" t="s">
        <v>98</v>
      </c>
      <c r="F97" s="216"/>
      <c r="G97" s="216"/>
      <c r="H97" s="216"/>
      <c r="I97" s="216"/>
      <c r="J97" s="9"/>
      <c r="K97" s="216" t="s">
        <v>99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'SO 320 - VODOVODNÍ PŘÍPOJKY'!J32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4" t="s">
        <v>95</v>
      </c>
      <c r="AR97" s="48"/>
      <c r="AS97" s="85">
        <v>0</v>
      </c>
      <c r="AT97" s="86">
        <f>ROUND(SUM(AV97:AW97),0)</f>
        <v>0</v>
      </c>
      <c r="AU97" s="87">
        <f>'SO 320 - VODOVODNÍ PŘÍPOJKY'!P130</f>
        <v>0</v>
      </c>
      <c r="AV97" s="86">
        <f>'SO 320 - VODOVODNÍ PŘÍPOJKY'!J35</f>
        <v>0</v>
      </c>
      <c r="AW97" s="86">
        <f>'SO 320 - VODOVODNÍ PŘÍPOJKY'!J36</f>
        <v>0</v>
      </c>
      <c r="AX97" s="86">
        <f>'SO 320 - VODOVODNÍ PŘÍPOJKY'!J37</f>
        <v>0</v>
      </c>
      <c r="AY97" s="86">
        <f>'SO 320 - VODOVODNÍ PŘÍPOJKY'!J38</f>
        <v>0</v>
      </c>
      <c r="AZ97" s="86">
        <f>'SO 320 - VODOVODNÍ PŘÍPOJKY'!F35</f>
        <v>0</v>
      </c>
      <c r="BA97" s="86">
        <f>'SO 320 - VODOVODNÍ PŘÍPOJKY'!F36</f>
        <v>0</v>
      </c>
      <c r="BB97" s="86">
        <f>'SO 320 - VODOVODNÍ PŘÍPOJKY'!F37</f>
        <v>0</v>
      </c>
      <c r="BC97" s="86">
        <f>'SO 320 - VODOVODNÍ PŘÍPOJKY'!F38</f>
        <v>0</v>
      </c>
      <c r="BD97" s="88">
        <f>'SO 320 - VODOVODNÍ PŘÍPOJKY'!F39</f>
        <v>0</v>
      </c>
      <c r="BT97" s="25" t="s">
        <v>91</v>
      </c>
      <c r="BV97" s="25" t="s">
        <v>85</v>
      </c>
      <c r="BW97" s="25" t="s">
        <v>100</v>
      </c>
      <c r="BX97" s="25" t="s">
        <v>90</v>
      </c>
      <c r="CL97" s="25" t="s">
        <v>97</v>
      </c>
    </row>
    <row r="98" spans="1:91" s="6" customFormat="1" ht="16.5" customHeight="1">
      <c r="A98" s="83" t="s">
        <v>92</v>
      </c>
      <c r="B98" s="74"/>
      <c r="C98" s="75"/>
      <c r="D98" s="213" t="s">
        <v>101</v>
      </c>
      <c r="E98" s="213"/>
      <c r="F98" s="213"/>
      <c r="G98" s="213"/>
      <c r="H98" s="213"/>
      <c r="I98" s="76"/>
      <c r="J98" s="213" t="s">
        <v>102</v>
      </c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2">
        <f>'99 - OSTATNÍ NÁKLADY'!J30</f>
        <v>0</v>
      </c>
      <c r="AH98" s="211"/>
      <c r="AI98" s="211"/>
      <c r="AJ98" s="211"/>
      <c r="AK98" s="211"/>
      <c r="AL98" s="211"/>
      <c r="AM98" s="211"/>
      <c r="AN98" s="212">
        <f>SUM(AG98,AT98)</f>
        <v>0</v>
      </c>
      <c r="AO98" s="211"/>
      <c r="AP98" s="211"/>
      <c r="AQ98" s="77" t="s">
        <v>89</v>
      </c>
      <c r="AR98" s="74"/>
      <c r="AS98" s="89">
        <v>0</v>
      </c>
      <c r="AT98" s="90">
        <f>ROUND(SUM(AV98:AW98),0)</f>
        <v>0</v>
      </c>
      <c r="AU98" s="91">
        <f>'99 - OSTATNÍ NÁKLADY'!P117</f>
        <v>0</v>
      </c>
      <c r="AV98" s="90">
        <f>'99 - OSTATNÍ NÁKLADY'!J33</f>
        <v>0</v>
      </c>
      <c r="AW98" s="90">
        <f>'99 - OSTATNÍ NÁKLADY'!J34</f>
        <v>0</v>
      </c>
      <c r="AX98" s="90">
        <f>'99 - OSTATNÍ NÁKLADY'!J35</f>
        <v>0</v>
      </c>
      <c r="AY98" s="90">
        <f>'99 - OSTATNÍ NÁKLADY'!J36</f>
        <v>0</v>
      </c>
      <c r="AZ98" s="90">
        <f>'99 - OSTATNÍ NÁKLADY'!F33</f>
        <v>0</v>
      </c>
      <c r="BA98" s="90">
        <f>'99 - OSTATNÍ NÁKLADY'!F34</f>
        <v>0</v>
      </c>
      <c r="BB98" s="90">
        <f>'99 - OSTATNÍ NÁKLADY'!F35</f>
        <v>0</v>
      </c>
      <c r="BC98" s="90">
        <f>'99 - OSTATNÍ NÁKLADY'!F36</f>
        <v>0</v>
      </c>
      <c r="BD98" s="92">
        <f>'99 - OSTATNÍ NÁKLADY'!F37</f>
        <v>0</v>
      </c>
      <c r="BT98" s="82" t="s">
        <v>25</v>
      </c>
      <c r="BV98" s="82" t="s">
        <v>85</v>
      </c>
      <c r="BW98" s="82" t="s">
        <v>103</v>
      </c>
      <c r="BX98" s="82" t="s">
        <v>5</v>
      </c>
      <c r="CL98" s="82" t="s">
        <v>1</v>
      </c>
      <c r="CM98" s="82" t="s">
        <v>91</v>
      </c>
    </row>
    <row r="99" spans="1:91" s="1" customFormat="1" ht="30" customHeight="1">
      <c r="B99" s="32"/>
      <c r="AR99" s="32"/>
    </row>
    <row r="100" spans="1:91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sheetProtection algorithmName="SHA-512" hashValue="xOz0tSkq5ucG3TCsLz+5xDni3FIVvEMKMDTjdEVKSmAZAPreGKiyvx+uvLRtKpTGFqWLhrQVJDPgsABtXgOYyA==" saltValue="A8aqdSdneeq//1aei5J48Q16j3hfmBRxME0XtmXBzJ23oCM6ghz7kFG0TT8g5ICVOCWf6j4bbTz94HzbQQ4dVA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D98:H98"/>
    <mergeCell ref="J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SO 310 - VODOVOD'!C2" display="/" xr:uid="{00000000-0004-0000-0000-000000000000}"/>
    <hyperlink ref="A97" location="'SO 320 - VODOVODNÍ PŘÍPOJKY'!C2" display="/" xr:uid="{00000000-0004-0000-0000-000001000000}"/>
    <hyperlink ref="A98" location="'99 - OSTATNÍ NÁKLADY'!C2" display="/" xr:uid="{00000000-0004-0000-0000-000002000000}"/>
  </hyperlinks>
  <printOptions horizontalCentered="1"/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B2:BM3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96</v>
      </c>
      <c r="AZ2" s="93" t="s">
        <v>104</v>
      </c>
      <c r="BA2" s="93" t="s">
        <v>1</v>
      </c>
      <c r="BB2" s="93" t="s">
        <v>1</v>
      </c>
      <c r="BC2" s="93" t="s">
        <v>105</v>
      </c>
      <c r="BD2" s="93" t="s">
        <v>91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  <c r="AZ3" s="93" t="s">
        <v>106</v>
      </c>
      <c r="BA3" s="93" t="s">
        <v>1</v>
      </c>
      <c r="BB3" s="93" t="s">
        <v>1</v>
      </c>
      <c r="BC3" s="93" t="s">
        <v>107</v>
      </c>
      <c r="BD3" s="93" t="s">
        <v>91</v>
      </c>
    </row>
    <row r="4" spans="2:56" ht="24.95" customHeight="1">
      <c r="B4" s="20"/>
      <c r="D4" s="21" t="s">
        <v>108</v>
      </c>
      <c r="L4" s="20"/>
      <c r="M4" s="94" t="s">
        <v>10</v>
      </c>
      <c r="AT4" s="17" t="s">
        <v>4</v>
      </c>
      <c r="AZ4" s="93" t="s">
        <v>109</v>
      </c>
      <c r="BA4" s="93" t="s">
        <v>1</v>
      </c>
      <c r="BB4" s="93" t="s">
        <v>1</v>
      </c>
      <c r="BC4" s="93" t="s">
        <v>110</v>
      </c>
      <c r="BD4" s="93" t="s">
        <v>91</v>
      </c>
    </row>
    <row r="5" spans="2:56" ht="6.95" customHeight="1">
      <c r="B5" s="20"/>
      <c r="L5" s="20"/>
      <c r="AZ5" s="93" t="s">
        <v>111</v>
      </c>
      <c r="BA5" s="93" t="s">
        <v>1</v>
      </c>
      <c r="BB5" s="93" t="s">
        <v>1</v>
      </c>
      <c r="BC5" s="93" t="s">
        <v>112</v>
      </c>
      <c r="BD5" s="93" t="s">
        <v>91</v>
      </c>
    </row>
    <row r="6" spans="2:56" ht="12" customHeight="1">
      <c r="B6" s="20"/>
      <c r="D6" s="27" t="s">
        <v>16</v>
      </c>
      <c r="L6" s="20"/>
      <c r="AZ6" s="93" t="s">
        <v>113</v>
      </c>
      <c r="BA6" s="93" t="s">
        <v>1</v>
      </c>
      <c r="BB6" s="93" t="s">
        <v>1</v>
      </c>
      <c r="BC6" s="93" t="s">
        <v>114</v>
      </c>
      <c r="BD6" s="93" t="s">
        <v>91</v>
      </c>
    </row>
    <row r="7" spans="2:56" ht="26.25" customHeight="1">
      <c r="B7" s="20"/>
      <c r="E7" s="238" t="str">
        <f>'Rekapitulace stavby'!K6</f>
        <v>BRNO, TÁBORSKÉHO NÁBŘEŽÍ - DROBNÁ REKONSTRUKCE VODOVODU</v>
      </c>
      <c r="F7" s="239"/>
      <c r="G7" s="239"/>
      <c r="H7" s="239"/>
      <c r="L7" s="20"/>
      <c r="AZ7" s="93" t="s">
        <v>115</v>
      </c>
      <c r="BA7" s="93" t="s">
        <v>1</v>
      </c>
      <c r="BB7" s="93" t="s">
        <v>1</v>
      </c>
      <c r="BC7" s="93" t="s">
        <v>116</v>
      </c>
      <c r="BD7" s="93" t="s">
        <v>91</v>
      </c>
    </row>
    <row r="8" spans="2:56" ht="12" customHeight="1">
      <c r="B8" s="20"/>
      <c r="D8" s="27" t="s">
        <v>117</v>
      </c>
      <c r="L8" s="20"/>
      <c r="AZ8" s="93" t="s">
        <v>118</v>
      </c>
      <c r="BA8" s="93" t="s">
        <v>1</v>
      </c>
      <c r="BB8" s="93" t="s">
        <v>1</v>
      </c>
      <c r="BC8" s="93" t="s">
        <v>119</v>
      </c>
      <c r="BD8" s="93" t="s">
        <v>91</v>
      </c>
    </row>
    <row r="9" spans="2:56" s="1" customFormat="1" ht="16.5" customHeight="1">
      <c r="B9" s="32"/>
      <c r="E9" s="238" t="s">
        <v>120</v>
      </c>
      <c r="F9" s="240"/>
      <c r="G9" s="240"/>
      <c r="H9" s="240"/>
      <c r="L9" s="32"/>
      <c r="AZ9" s="93" t="s">
        <v>121</v>
      </c>
      <c r="BA9" s="93" t="s">
        <v>1</v>
      </c>
      <c r="BB9" s="93" t="s">
        <v>1</v>
      </c>
      <c r="BC9" s="93" t="s">
        <v>122</v>
      </c>
      <c r="BD9" s="93" t="s">
        <v>91</v>
      </c>
    </row>
    <row r="10" spans="2:56" s="1" customFormat="1" ht="12" customHeight="1">
      <c r="B10" s="32"/>
      <c r="D10" s="27" t="s">
        <v>123</v>
      </c>
      <c r="L10" s="32"/>
      <c r="AZ10" s="93" t="s">
        <v>124</v>
      </c>
      <c r="BA10" s="93" t="s">
        <v>1</v>
      </c>
      <c r="BB10" s="93" t="s">
        <v>1</v>
      </c>
      <c r="BC10" s="93" t="s">
        <v>125</v>
      </c>
      <c r="BD10" s="93" t="s">
        <v>91</v>
      </c>
    </row>
    <row r="11" spans="2:56" s="1" customFormat="1" ht="16.5" customHeight="1">
      <c r="B11" s="32"/>
      <c r="E11" s="196" t="s">
        <v>126</v>
      </c>
      <c r="F11" s="240"/>
      <c r="G11" s="240"/>
      <c r="H11" s="240"/>
      <c r="L11" s="32"/>
      <c r="AZ11" s="93" t="s">
        <v>127</v>
      </c>
      <c r="BA11" s="93" t="s">
        <v>1</v>
      </c>
      <c r="BB11" s="93" t="s">
        <v>1</v>
      </c>
      <c r="BC11" s="93" t="s">
        <v>128</v>
      </c>
      <c r="BD11" s="93" t="s">
        <v>91</v>
      </c>
    </row>
    <row r="12" spans="2:56" s="1" customFormat="1" ht="11.25">
      <c r="B12" s="32"/>
      <c r="L12" s="32"/>
      <c r="AZ12" s="93" t="s">
        <v>129</v>
      </c>
      <c r="BA12" s="93" t="s">
        <v>1</v>
      </c>
      <c r="BB12" s="93" t="s">
        <v>1</v>
      </c>
      <c r="BC12" s="93" t="s">
        <v>130</v>
      </c>
      <c r="BD12" s="93" t="s">
        <v>91</v>
      </c>
    </row>
    <row r="13" spans="2:56" s="1" customFormat="1" ht="12" customHeight="1">
      <c r="B13" s="32"/>
      <c r="D13" s="27" t="s">
        <v>19</v>
      </c>
      <c r="F13" s="25" t="s">
        <v>97</v>
      </c>
      <c r="I13" s="27" t="s">
        <v>20</v>
      </c>
      <c r="J13" s="25" t="s">
        <v>1</v>
      </c>
      <c r="L13" s="32"/>
      <c r="AZ13" s="93" t="s">
        <v>131</v>
      </c>
      <c r="BA13" s="93" t="s">
        <v>1</v>
      </c>
      <c r="BB13" s="93" t="s">
        <v>1</v>
      </c>
      <c r="BC13" s="93" t="s">
        <v>132</v>
      </c>
      <c r="BD13" s="93" t="s">
        <v>91</v>
      </c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52" t="str">
        <f>'Rekapitulace stavby'!AN8</f>
        <v>2. 8. 2023</v>
      </c>
      <c r="L14" s="32"/>
      <c r="AZ14" s="93" t="s">
        <v>133</v>
      </c>
      <c r="BA14" s="93" t="s">
        <v>1</v>
      </c>
      <c r="BB14" s="93" t="s">
        <v>1</v>
      </c>
      <c r="BC14" s="93" t="s">
        <v>105</v>
      </c>
      <c r="BD14" s="93" t="s">
        <v>91</v>
      </c>
    </row>
    <row r="15" spans="2:56" s="1" customFormat="1" ht="10.9" customHeight="1">
      <c r="B15" s="32"/>
      <c r="L15" s="32"/>
      <c r="AZ15" s="93" t="s">
        <v>134</v>
      </c>
      <c r="BA15" s="93" t="s">
        <v>1</v>
      </c>
      <c r="BB15" s="93" t="s">
        <v>1</v>
      </c>
      <c r="BC15" s="93" t="s">
        <v>135</v>
      </c>
      <c r="BD15" s="93" t="s">
        <v>91</v>
      </c>
    </row>
    <row r="16" spans="2:56" s="1" customFormat="1" ht="12" customHeight="1">
      <c r="B16" s="32"/>
      <c r="D16" s="27" t="s">
        <v>26</v>
      </c>
      <c r="I16" s="27" t="s">
        <v>27</v>
      </c>
      <c r="J16" s="25" t="s">
        <v>28</v>
      </c>
      <c r="L16" s="32"/>
      <c r="AZ16" s="93" t="s">
        <v>136</v>
      </c>
      <c r="BA16" s="93" t="s">
        <v>1</v>
      </c>
      <c r="BB16" s="93" t="s">
        <v>1</v>
      </c>
      <c r="BC16" s="93" t="s">
        <v>137</v>
      </c>
      <c r="BD16" s="93" t="s">
        <v>91</v>
      </c>
    </row>
    <row r="17" spans="2:12" s="1" customFormat="1" ht="18" customHeight="1">
      <c r="B17" s="32"/>
      <c r="E17" s="25" t="s">
        <v>29</v>
      </c>
      <c r="I17" s="27" t="s">
        <v>30</v>
      </c>
      <c r="J17" s="25" t="s">
        <v>31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32</v>
      </c>
      <c r="I19" s="27" t="s">
        <v>27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1" t="str">
        <f>'Rekapitulace stavby'!E14</f>
        <v>Vyplň údaj</v>
      </c>
      <c r="F20" s="222"/>
      <c r="G20" s="222"/>
      <c r="H20" s="222"/>
      <c r="I20" s="27" t="s">
        <v>30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34</v>
      </c>
      <c r="I22" s="27" t="s">
        <v>27</v>
      </c>
      <c r="J22" s="25" t="s">
        <v>35</v>
      </c>
      <c r="L22" s="32"/>
    </row>
    <row r="23" spans="2:12" s="1" customFormat="1" ht="18" customHeight="1">
      <c r="B23" s="32"/>
      <c r="E23" s="25" t="s">
        <v>36</v>
      </c>
      <c r="I23" s="27" t="s">
        <v>30</v>
      </c>
      <c r="J23" s="25" t="s">
        <v>37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39</v>
      </c>
      <c r="I25" s="27" t="s">
        <v>27</v>
      </c>
      <c r="J25" s="25" t="s">
        <v>1</v>
      </c>
      <c r="L25" s="32"/>
    </row>
    <row r="26" spans="2:12" s="1" customFormat="1" ht="18" customHeight="1">
      <c r="B26" s="32"/>
      <c r="E26" s="25" t="s">
        <v>138</v>
      </c>
      <c r="I26" s="27" t="s">
        <v>30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41</v>
      </c>
      <c r="L28" s="32"/>
    </row>
    <row r="29" spans="2:12" s="7" customFormat="1" ht="16.5" customHeight="1">
      <c r="B29" s="95"/>
      <c r="E29" s="227" t="s">
        <v>1</v>
      </c>
      <c r="F29" s="227"/>
      <c r="G29" s="227"/>
      <c r="H29" s="227"/>
      <c r="L29" s="95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6" t="s">
        <v>43</v>
      </c>
      <c r="J32" s="66">
        <f>ROUND(J129, 0)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45</v>
      </c>
      <c r="I34" s="35" t="s">
        <v>44</v>
      </c>
      <c r="J34" s="35" t="s">
        <v>46</v>
      </c>
      <c r="L34" s="32"/>
    </row>
    <row r="35" spans="2:12" s="1" customFormat="1" ht="14.45" customHeight="1">
      <c r="B35" s="32"/>
      <c r="D35" s="55" t="s">
        <v>47</v>
      </c>
      <c r="E35" s="27" t="s">
        <v>48</v>
      </c>
      <c r="F35" s="86">
        <f>ROUND((SUM(BE129:BE348)),  0)</f>
        <v>0</v>
      </c>
      <c r="I35" s="97">
        <v>0.21</v>
      </c>
      <c r="J35" s="86">
        <f>ROUND(((SUM(BE129:BE348))*I35),  0)</f>
        <v>0</v>
      </c>
      <c r="L35" s="32"/>
    </row>
    <row r="36" spans="2:12" s="1" customFormat="1" ht="14.45" customHeight="1">
      <c r="B36" s="32"/>
      <c r="E36" s="27" t="s">
        <v>49</v>
      </c>
      <c r="F36" s="86">
        <f>ROUND((SUM(BF129:BF348)),  0)</f>
        <v>0</v>
      </c>
      <c r="I36" s="97">
        <v>0.15</v>
      </c>
      <c r="J36" s="86">
        <f>ROUND(((SUM(BF129:BF348))*I36),  0)</f>
        <v>0</v>
      </c>
      <c r="L36" s="32"/>
    </row>
    <row r="37" spans="2:12" s="1" customFormat="1" ht="14.45" hidden="1" customHeight="1">
      <c r="B37" s="32"/>
      <c r="E37" s="27" t="s">
        <v>50</v>
      </c>
      <c r="F37" s="86">
        <f>ROUND((SUM(BG129:BG348)),  0)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51</v>
      </c>
      <c r="F38" s="86">
        <f>ROUND((SUM(BH129:BH348)),  0)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52</v>
      </c>
      <c r="F39" s="86">
        <f>ROUND((SUM(BI129:BI348)),  0)</f>
        <v>0</v>
      </c>
      <c r="I39" s="97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99" t="s">
        <v>53</v>
      </c>
      <c r="E41" s="57"/>
      <c r="F41" s="57"/>
      <c r="G41" s="100" t="s">
        <v>54</v>
      </c>
      <c r="H41" s="101" t="s">
        <v>55</v>
      </c>
      <c r="I41" s="57"/>
      <c r="J41" s="102">
        <f>SUM(J32:J39)</f>
        <v>0</v>
      </c>
      <c r="K41" s="103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4" t="s">
        <v>59</v>
      </c>
      <c r="G61" s="43" t="s">
        <v>58</v>
      </c>
      <c r="H61" s="34"/>
      <c r="I61" s="34"/>
      <c r="J61" s="105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4" t="s">
        <v>59</v>
      </c>
      <c r="G76" s="43" t="s">
        <v>58</v>
      </c>
      <c r="H76" s="34"/>
      <c r="I76" s="34"/>
      <c r="J76" s="105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38" t="str">
        <f>E7</f>
        <v>BRNO, TÁBORSKÉHO NÁBŘEŽÍ - DROBNÁ REKONSTRUKCE VODOVODU</v>
      </c>
      <c r="F85" s="239"/>
      <c r="G85" s="239"/>
      <c r="H85" s="239"/>
      <c r="L85" s="32"/>
    </row>
    <row r="86" spans="2:12" ht="12" customHeight="1">
      <c r="B86" s="20"/>
      <c r="C86" s="27" t="s">
        <v>117</v>
      </c>
      <c r="L86" s="20"/>
    </row>
    <row r="87" spans="2:12" s="1" customFormat="1" ht="16.5" customHeight="1">
      <c r="B87" s="32"/>
      <c r="E87" s="238" t="s">
        <v>120</v>
      </c>
      <c r="F87" s="240"/>
      <c r="G87" s="240"/>
      <c r="H87" s="240"/>
      <c r="L87" s="32"/>
    </row>
    <row r="88" spans="2:12" s="1" customFormat="1" ht="12" customHeight="1">
      <c r="B88" s="32"/>
      <c r="C88" s="27" t="s">
        <v>123</v>
      </c>
      <c r="L88" s="32"/>
    </row>
    <row r="89" spans="2:12" s="1" customFormat="1" ht="16.5" customHeight="1">
      <c r="B89" s="32"/>
      <c r="E89" s="196" t="str">
        <f>E11</f>
        <v>SO 310 - VODOVOD</v>
      </c>
      <c r="F89" s="240"/>
      <c r="G89" s="240"/>
      <c r="H89" s="24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21</v>
      </c>
      <c r="F91" s="25" t="str">
        <f>F14</f>
        <v>BRNO</v>
      </c>
      <c r="I91" s="27" t="s">
        <v>23</v>
      </c>
      <c r="J91" s="52" t="str">
        <f>IF(J14="","",J14)</f>
        <v>2. 8. 2023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26</v>
      </c>
      <c r="F93" s="25" t="str">
        <f>E17</f>
        <v>Statutární město Brno</v>
      </c>
      <c r="I93" s="27" t="s">
        <v>34</v>
      </c>
      <c r="J93" s="30" t="str">
        <f>E23</f>
        <v>PROKAN smart s.r.o.  Brno</v>
      </c>
      <c r="L93" s="32"/>
    </row>
    <row r="94" spans="2:12" s="1" customFormat="1" ht="15.2" customHeight="1">
      <c r="B94" s="32"/>
      <c r="C94" s="27" t="s">
        <v>32</v>
      </c>
      <c r="F94" s="25" t="str">
        <f>IF(E20="","",E20)</f>
        <v>Vyplň údaj</v>
      </c>
      <c r="I94" s="27" t="s">
        <v>39</v>
      </c>
      <c r="J94" s="30" t="str">
        <f>E26</f>
        <v>Obrtel m.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8" t="s">
        <v>142</v>
      </c>
      <c r="J98" s="66">
        <f>J129</f>
        <v>0</v>
      </c>
      <c r="L98" s="32"/>
      <c r="AU98" s="17" t="s">
        <v>143</v>
      </c>
    </row>
    <row r="99" spans="2:47" s="8" customFormat="1" ht="24.95" customHeight="1">
      <c r="B99" s="109"/>
      <c r="D99" s="110" t="s">
        <v>144</v>
      </c>
      <c r="E99" s="111"/>
      <c r="F99" s="111"/>
      <c r="G99" s="111"/>
      <c r="H99" s="111"/>
      <c r="I99" s="111"/>
      <c r="J99" s="112">
        <f>J130</f>
        <v>0</v>
      </c>
      <c r="L99" s="109"/>
    </row>
    <row r="100" spans="2:47" s="9" customFormat="1" ht="19.899999999999999" customHeight="1">
      <c r="B100" s="113"/>
      <c r="D100" s="114" t="s">
        <v>145</v>
      </c>
      <c r="E100" s="115"/>
      <c r="F100" s="115"/>
      <c r="G100" s="115"/>
      <c r="H100" s="115"/>
      <c r="I100" s="115"/>
      <c r="J100" s="116">
        <f>J131</f>
        <v>0</v>
      </c>
      <c r="L100" s="113"/>
    </row>
    <row r="101" spans="2:47" s="9" customFormat="1" ht="19.899999999999999" customHeight="1">
      <c r="B101" s="113"/>
      <c r="D101" s="114" t="s">
        <v>146</v>
      </c>
      <c r="E101" s="115"/>
      <c r="F101" s="115"/>
      <c r="G101" s="115"/>
      <c r="H101" s="115"/>
      <c r="I101" s="115"/>
      <c r="J101" s="116">
        <f>J246</f>
        <v>0</v>
      </c>
      <c r="L101" s="113"/>
    </row>
    <row r="102" spans="2:47" s="9" customFormat="1" ht="19.899999999999999" customHeight="1">
      <c r="B102" s="113"/>
      <c r="D102" s="114" t="s">
        <v>147</v>
      </c>
      <c r="E102" s="115"/>
      <c r="F102" s="115"/>
      <c r="G102" s="115"/>
      <c r="H102" s="115"/>
      <c r="I102" s="115"/>
      <c r="J102" s="116">
        <f>J249</f>
        <v>0</v>
      </c>
      <c r="L102" s="113"/>
    </row>
    <row r="103" spans="2:47" s="9" customFormat="1" ht="19.899999999999999" customHeight="1">
      <c r="B103" s="113"/>
      <c r="D103" s="114" t="s">
        <v>148</v>
      </c>
      <c r="E103" s="115"/>
      <c r="F103" s="115"/>
      <c r="G103" s="115"/>
      <c r="H103" s="115"/>
      <c r="I103" s="115"/>
      <c r="J103" s="116">
        <f>J256</f>
        <v>0</v>
      </c>
      <c r="L103" s="113"/>
    </row>
    <row r="104" spans="2:47" s="9" customFormat="1" ht="19.899999999999999" customHeight="1">
      <c r="B104" s="113"/>
      <c r="D104" s="114" t="s">
        <v>149</v>
      </c>
      <c r="E104" s="115"/>
      <c r="F104" s="115"/>
      <c r="G104" s="115"/>
      <c r="H104" s="115"/>
      <c r="I104" s="115"/>
      <c r="J104" s="116">
        <f>J263</f>
        <v>0</v>
      </c>
      <c r="L104" s="113"/>
    </row>
    <row r="105" spans="2:47" s="9" customFormat="1" ht="19.899999999999999" customHeight="1">
      <c r="B105" s="113"/>
      <c r="D105" s="114" t="s">
        <v>150</v>
      </c>
      <c r="E105" s="115"/>
      <c r="F105" s="115"/>
      <c r="G105" s="115"/>
      <c r="H105" s="115"/>
      <c r="I105" s="115"/>
      <c r="J105" s="116">
        <f>J340</f>
        <v>0</v>
      </c>
      <c r="L105" s="113"/>
    </row>
    <row r="106" spans="2:47" s="8" customFormat="1" ht="24.95" customHeight="1">
      <c r="B106" s="109"/>
      <c r="D106" s="110" t="s">
        <v>151</v>
      </c>
      <c r="E106" s="111"/>
      <c r="F106" s="111"/>
      <c r="G106" s="111"/>
      <c r="H106" s="111"/>
      <c r="I106" s="111"/>
      <c r="J106" s="112">
        <f>J342</f>
        <v>0</v>
      </c>
      <c r="L106" s="109"/>
    </row>
    <row r="107" spans="2:47" s="9" customFormat="1" ht="19.899999999999999" customHeight="1">
      <c r="B107" s="113"/>
      <c r="D107" s="114" t="s">
        <v>152</v>
      </c>
      <c r="E107" s="115"/>
      <c r="F107" s="115"/>
      <c r="G107" s="115"/>
      <c r="H107" s="115"/>
      <c r="I107" s="115"/>
      <c r="J107" s="116">
        <f>J343</f>
        <v>0</v>
      </c>
      <c r="L107" s="113"/>
    </row>
    <row r="108" spans="2:47" s="1" customFormat="1" ht="21.75" customHeight="1">
      <c r="B108" s="32"/>
      <c r="L108" s="32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>
      <c r="B114" s="32"/>
      <c r="C114" s="21" t="s">
        <v>153</v>
      </c>
      <c r="L114" s="32"/>
    </row>
    <row r="115" spans="2:20" s="1" customFormat="1" ht="6.95" customHeight="1">
      <c r="B115" s="32"/>
      <c r="L115" s="32"/>
    </row>
    <row r="116" spans="2:20" s="1" customFormat="1" ht="12" customHeight="1">
      <c r="B116" s="32"/>
      <c r="C116" s="27" t="s">
        <v>16</v>
      </c>
      <c r="L116" s="32"/>
    </row>
    <row r="117" spans="2:20" s="1" customFormat="1" ht="26.25" customHeight="1">
      <c r="B117" s="32"/>
      <c r="E117" s="238" t="str">
        <f>E7</f>
        <v>BRNO, TÁBORSKÉHO NÁBŘEŽÍ - DROBNÁ REKONSTRUKCE VODOVODU</v>
      </c>
      <c r="F117" s="239"/>
      <c r="G117" s="239"/>
      <c r="H117" s="239"/>
      <c r="L117" s="32"/>
    </row>
    <row r="118" spans="2:20" ht="12" customHeight="1">
      <c r="B118" s="20"/>
      <c r="C118" s="27" t="s">
        <v>117</v>
      </c>
      <c r="L118" s="20"/>
    </row>
    <row r="119" spans="2:20" s="1" customFormat="1" ht="16.5" customHeight="1">
      <c r="B119" s="32"/>
      <c r="E119" s="238" t="s">
        <v>120</v>
      </c>
      <c r="F119" s="240"/>
      <c r="G119" s="240"/>
      <c r="H119" s="240"/>
      <c r="L119" s="32"/>
    </row>
    <row r="120" spans="2:20" s="1" customFormat="1" ht="12" customHeight="1">
      <c r="B120" s="32"/>
      <c r="C120" s="27" t="s">
        <v>123</v>
      </c>
      <c r="L120" s="32"/>
    </row>
    <row r="121" spans="2:20" s="1" customFormat="1" ht="16.5" customHeight="1">
      <c r="B121" s="32"/>
      <c r="E121" s="196" t="str">
        <f>E11</f>
        <v>SO 310 - VODOVOD</v>
      </c>
      <c r="F121" s="240"/>
      <c r="G121" s="240"/>
      <c r="H121" s="240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21</v>
      </c>
      <c r="F123" s="25" t="str">
        <f>F14</f>
        <v>BRNO</v>
      </c>
      <c r="I123" s="27" t="s">
        <v>23</v>
      </c>
      <c r="J123" s="52" t="str">
        <f>IF(J14="","",J14)</f>
        <v>2. 8. 2023</v>
      </c>
      <c r="L123" s="32"/>
    </row>
    <row r="124" spans="2:20" s="1" customFormat="1" ht="6.95" customHeight="1">
      <c r="B124" s="32"/>
      <c r="L124" s="32"/>
    </row>
    <row r="125" spans="2:20" s="1" customFormat="1" ht="25.7" customHeight="1">
      <c r="B125" s="32"/>
      <c r="C125" s="27" t="s">
        <v>26</v>
      </c>
      <c r="F125" s="25" t="str">
        <f>E17</f>
        <v>Statutární město Brno</v>
      </c>
      <c r="I125" s="27" t="s">
        <v>34</v>
      </c>
      <c r="J125" s="30" t="str">
        <f>E23</f>
        <v>PROKAN smart s.r.o.  Brno</v>
      </c>
      <c r="L125" s="32"/>
    </row>
    <row r="126" spans="2:20" s="1" customFormat="1" ht="15.2" customHeight="1">
      <c r="B126" s="32"/>
      <c r="C126" s="27" t="s">
        <v>32</v>
      </c>
      <c r="F126" s="25" t="str">
        <f>IF(E20="","",E20)</f>
        <v>Vyplň údaj</v>
      </c>
      <c r="I126" s="27" t="s">
        <v>39</v>
      </c>
      <c r="J126" s="30" t="str">
        <f>E26</f>
        <v>Obrtel m.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7"/>
      <c r="C128" s="118" t="s">
        <v>154</v>
      </c>
      <c r="D128" s="119" t="s">
        <v>68</v>
      </c>
      <c r="E128" s="119" t="s">
        <v>64</v>
      </c>
      <c r="F128" s="119" t="s">
        <v>65</v>
      </c>
      <c r="G128" s="119" t="s">
        <v>155</v>
      </c>
      <c r="H128" s="119" t="s">
        <v>156</v>
      </c>
      <c r="I128" s="119" t="s">
        <v>157</v>
      </c>
      <c r="J128" s="119" t="s">
        <v>141</v>
      </c>
      <c r="K128" s="120" t="s">
        <v>158</v>
      </c>
      <c r="L128" s="117"/>
      <c r="M128" s="59" t="s">
        <v>1</v>
      </c>
      <c r="N128" s="60" t="s">
        <v>47</v>
      </c>
      <c r="O128" s="60" t="s">
        <v>159</v>
      </c>
      <c r="P128" s="60" t="s">
        <v>160</v>
      </c>
      <c r="Q128" s="60" t="s">
        <v>161</v>
      </c>
      <c r="R128" s="60" t="s">
        <v>162</v>
      </c>
      <c r="S128" s="60" t="s">
        <v>163</v>
      </c>
      <c r="T128" s="61" t="s">
        <v>164</v>
      </c>
    </row>
    <row r="129" spans="2:65" s="1" customFormat="1" ht="22.9" customHeight="1">
      <c r="B129" s="32"/>
      <c r="C129" s="64" t="s">
        <v>165</v>
      </c>
      <c r="J129" s="121">
        <f>BK129</f>
        <v>0</v>
      </c>
      <c r="L129" s="32"/>
      <c r="M129" s="62"/>
      <c r="N129" s="53"/>
      <c r="O129" s="53"/>
      <c r="P129" s="122">
        <f>P130+P342</f>
        <v>0</v>
      </c>
      <c r="Q129" s="53"/>
      <c r="R129" s="122">
        <f>R130+R342</f>
        <v>102.08227675000001</v>
      </c>
      <c r="S129" s="53"/>
      <c r="T129" s="123">
        <f>T130+T342</f>
        <v>159.92077000000003</v>
      </c>
      <c r="AT129" s="17" t="s">
        <v>82</v>
      </c>
      <c r="AU129" s="17" t="s">
        <v>143</v>
      </c>
      <c r="BK129" s="124">
        <f>BK130+BK342</f>
        <v>0</v>
      </c>
    </row>
    <row r="130" spans="2:65" s="11" customFormat="1" ht="25.9" customHeight="1">
      <c r="B130" s="125"/>
      <c r="D130" s="126" t="s">
        <v>82</v>
      </c>
      <c r="E130" s="127" t="s">
        <v>166</v>
      </c>
      <c r="F130" s="127" t="s">
        <v>167</v>
      </c>
      <c r="I130" s="128"/>
      <c r="J130" s="129">
        <f>BK130</f>
        <v>0</v>
      </c>
      <c r="L130" s="125"/>
      <c r="M130" s="130"/>
      <c r="P130" s="131">
        <f>P131+P246+P249+P256+P263+P340</f>
        <v>0</v>
      </c>
      <c r="R130" s="131">
        <f>R131+R246+R249+R256+R263+R340</f>
        <v>101.49938575</v>
      </c>
      <c r="T130" s="132">
        <f>T131+T246+T249+T256+T263+T340</f>
        <v>159.92077000000003</v>
      </c>
      <c r="AR130" s="126" t="s">
        <v>25</v>
      </c>
      <c r="AT130" s="133" t="s">
        <v>82</v>
      </c>
      <c r="AU130" s="133" t="s">
        <v>83</v>
      </c>
      <c r="AY130" s="126" t="s">
        <v>168</v>
      </c>
      <c r="BK130" s="134">
        <f>BK131+BK246+BK249+BK256+BK263+BK340</f>
        <v>0</v>
      </c>
    </row>
    <row r="131" spans="2:65" s="11" customFormat="1" ht="22.9" customHeight="1">
      <c r="B131" s="125"/>
      <c r="D131" s="126" t="s">
        <v>82</v>
      </c>
      <c r="E131" s="135" t="s">
        <v>25</v>
      </c>
      <c r="F131" s="135" t="s">
        <v>169</v>
      </c>
      <c r="I131" s="128"/>
      <c r="J131" s="136">
        <f>BK131</f>
        <v>0</v>
      </c>
      <c r="L131" s="125"/>
      <c r="M131" s="130"/>
      <c r="P131" s="131">
        <f>SUM(P132:P245)</f>
        <v>0</v>
      </c>
      <c r="R131" s="131">
        <f>SUM(R132:R245)</f>
        <v>98.948464000000001</v>
      </c>
      <c r="T131" s="132">
        <f>SUM(T132:T245)</f>
        <v>159.83077000000003</v>
      </c>
      <c r="AR131" s="126" t="s">
        <v>25</v>
      </c>
      <c r="AT131" s="133" t="s">
        <v>82</v>
      </c>
      <c r="AU131" s="133" t="s">
        <v>25</v>
      </c>
      <c r="AY131" s="126" t="s">
        <v>168</v>
      </c>
      <c r="BK131" s="134">
        <f>SUM(BK132:BK245)</f>
        <v>0</v>
      </c>
    </row>
    <row r="132" spans="2:65" s="1" customFormat="1" ht="33" customHeight="1">
      <c r="B132" s="32"/>
      <c r="C132" s="137" t="s">
        <v>25</v>
      </c>
      <c r="D132" s="137" t="s">
        <v>170</v>
      </c>
      <c r="E132" s="138" t="s">
        <v>171</v>
      </c>
      <c r="F132" s="139" t="s">
        <v>172</v>
      </c>
      <c r="G132" s="140" t="s">
        <v>173</v>
      </c>
      <c r="H132" s="141">
        <v>128.59</v>
      </c>
      <c r="I132" s="142"/>
      <c r="J132" s="143">
        <f>ROUND(I132*H132,2)</f>
        <v>0</v>
      </c>
      <c r="K132" s="139" t="s">
        <v>174</v>
      </c>
      <c r="L132" s="32"/>
      <c r="M132" s="144" t="s">
        <v>1</v>
      </c>
      <c r="N132" s="145" t="s">
        <v>48</v>
      </c>
      <c r="P132" s="146">
        <f>O132*H132</f>
        <v>0</v>
      </c>
      <c r="Q132" s="146">
        <v>0</v>
      </c>
      <c r="R132" s="146">
        <f>Q132*H132</f>
        <v>0</v>
      </c>
      <c r="S132" s="146">
        <v>0.28999999999999998</v>
      </c>
      <c r="T132" s="147">
        <f>S132*H132</f>
        <v>37.2911</v>
      </c>
      <c r="AR132" s="148" t="s">
        <v>175</v>
      </c>
      <c r="AT132" s="148" t="s">
        <v>170</v>
      </c>
      <c r="AU132" s="148" t="s">
        <v>91</v>
      </c>
      <c r="AY132" s="17" t="s">
        <v>168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25</v>
      </c>
      <c r="BK132" s="149">
        <f>ROUND(I132*H132,2)</f>
        <v>0</v>
      </c>
      <c r="BL132" s="17" t="s">
        <v>175</v>
      </c>
      <c r="BM132" s="148" t="s">
        <v>176</v>
      </c>
    </row>
    <row r="133" spans="2:65" s="12" customFormat="1" ht="11.25">
      <c r="B133" s="150"/>
      <c r="D133" s="151" t="s">
        <v>177</v>
      </c>
      <c r="E133" s="152" t="s">
        <v>1</v>
      </c>
      <c r="F133" s="153" t="s">
        <v>178</v>
      </c>
      <c r="H133" s="154">
        <v>128.59</v>
      </c>
      <c r="I133" s="155"/>
      <c r="L133" s="150"/>
      <c r="M133" s="156"/>
      <c r="T133" s="157"/>
      <c r="AT133" s="152" t="s">
        <v>177</v>
      </c>
      <c r="AU133" s="152" t="s">
        <v>91</v>
      </c>
      <c r="AV133" s="12" t="s">
        <v>91</v>
      </c>
      <c r="AW133" s="12" t="s">
        <v>38</v>
      </c>
      <c r="AX133" s="12" t="s">
        <v>25</v>
      </c>
      <c r="AY133" s="152" t="s">
        <v>168</v>
      </c>
    </row>
    <row r="134" spans="2:65" s="1" customFormat="1" ht="21.75" customHeight="1">
      <c r="B134" s="32"/>
      <c r="C134" s="137" t="s">
        <v>91</v>
      </c>
      <c r="D134" s="137" t="s">
        <v>170</v>
      </c>
      <c r="E134" s="138" t="s">
        <v>179</v>
      </c>
      <c r="F134" s="139" t="s">
        <v>180</v>
      </c>
      <c r="G134" s="140" t="s">
        <v>181</v>
      </c>
      <c r="H134" s="141">
        <v>37.290999999999997</v>
      </c>
      <c r="I134" s="142"/>
      <c r="J134" s="143">
        <f>ROUND(I134*H134,2)</f>
        <v>0</v>
      </c>
      <c r="K134" s="139" t="s">
        <v>174</v>
      </c>
      <c r="L134" s="32"/>
      <c r="M134" s="144" t="s">
        <v>1</v>
      </c>
      <c r="N134" s="145" t="s">
        <v>48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175</v>
      </c>
      <c r="AT134" s="148" t="s">
        <v>170</v>
      </c>
      <c r="AU134" s="148" t="s">
        <v>91</v>
      </c>
      <c r="AY134" s="17" t="s">
        <v>168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25</v>
      </c>
      <c r="BK134" s="149">
        <f>ROUND(I134*H134,2)</f>
        <v>0</v>
      </c>
      <c r="BL134" s="17" t="s">
        <v>175</v>
      </c>
      <c r="BM134" s="148" t="s">
        <v>182</v>
      </c>
    </row>
    <row r="135" spans="2:65" s="1" customFormat="1" ht="24.2" customHeight="1">
      <c r="B135" s="32"/>
      <c r="C135" s="137" t="s">
        <v>137</v>
      </c>
      <c r="D135" s="137" t="s">
        <v>170</v>
      </c>
      <c r="E135" s="138" t="s">
        <v>183</v>
      </c>
      <c r="F135" s="139" t="s">
        <v>184</v>
      </c>
      <c r="G135" s="140" t="s">
        <v>181</v>
      </c>
      <c r="H135" s="141">
        <v>261.03699999999998</v>
      </c>
      <c r="I135" s="142"/>
      <c r="J135" s="143">
        <f>ROUND(I135*H135,2)</f>
        <v>0</v>
      </c>
      <c r="K135" s="139" t="s">
        <v>174</v>
      </c>
      <c r="L135" s="32"/>
      <c r="M135" s="144" t="s">
        <v>1</v>
      </c>
      <c r="N135" s="145" t="s">
        <v>48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175</v>
      </c>
      <c r="AT135" s="148" t="s">
        <v>170</v>
      </c>
      <c r="AU135" s="148" t="s">
        <v>91</v>
      </c>
      <c r="AY135" s="17" t="s">
        <v>168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25</v>
      </c>
      <c r="BK135" s="149">
        <f>ROUND(I135*H135,2)</f>
        <v>0</v>
      </c>
      <c r="BL135" s="17" t="s">
        <v>175</v>
      </c>
      <c r="BM135" s="148" t="s">
        <v>185</v>
      </c>
    </row>
    <row r="136" spans="2:65" s="12" customFormat="1" ht="11.25">
      <c r="B136" s="150"/>
      <c r="D136" s="151" t="s">
        <v>177</v>
      </c>
      <c r="F136" s="153" t="s">
        <v>186</v>
      </c>
      <c r="H136" s="154">
        <v>261.03699999999998</v>
      </c>
      <c r="I136" s="155"/>
      <c r="L136" s="150"/>
      <c r="M136" s="156"/>
      <c r="T136" s="157"/>
      <c r="AT136" s="152" t="s">
        <v>177</v>
      </c>
      <c r="AU136" s="152" t="s">
        <v>91</v>
      </c>
      <c r="AV136" s="12" t="s">
        <v>91</v>
      </c>
      <c r="AW136" s="12" t="s">
        <v>4</v>
      </c>
      <c r="AX136" s="12" t="s">
        <v>25</v>
      </c>
      <c r="AY136" s="152" t="s">
        <v>168</v>
      </c>
    </row>
    <row r="137" spans="2:65" s="1" customFormat="1" ht="21.75" customHeight="1">
      <c r="B137" s="32"/>
      <c r="C137" s="137" t="s">
        <v>175</v>
      </c>
      <c r="D137" s="137" t="s">
        <v>170</v>
      </c>
      <c r="E137" s="138" t="s">
        <v>187</v>
      </c>
      <c r="F137" s="139" t="s">
        <v>188</v>
      </c>
      <c r="G137" s="140" t="s">
        <v>181</v>
      </c>
      <c r="H137" s="141">
        <v>37.290999999999997</v>
      </c>
      <c r="I137" s="142"/>
      <c r="J137" s="143">
        <f>ROUND(I137*H137,2)</f>
        <v>0</v>
      </c>
      <c r="K137" s="139" t="s">
        <v>189</v>
      </c>
      <c r="L137" s="32"/>
      <c r="M137" s="144" t="s">
        <v>1</v>
      </c>
      <c r="N137" s="145" t="s">
        <v>48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175</v>
      </c>
      <c r="AT137" s="148" t="s">
        <v>170</v>
      </c>
      <c r="AU137" s="148" t="s">
        <v>91</v>
      </c>
      <c r="AY137" s="17" t="s">
        <v>168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25</v>
      </c>
      <c r="BK137" s="149">
        <f>ROUND(I137*H137,2)</f>
        <v>0</v>
      </c>
      <c r="BL137" s="17" t="s">
        <v>175</v>
      </c>
      <c r="BM137" s="148" t="s">
        <v>190</v>
      </c>
    </row>
    <row r="138" spans="2:65" s="1" customFormat="1" ht="33" customHeight="1">
      <c r="B138" s="32"/>
      <c r="C138" s="137" t="s">
        <v>191</v>
      </c>
      <c r="D138" s="137" t="s">
        <v>170</v>
      </c>
      <c r="E138" s="138" t="s">
        <v>192</v>
      </c>
      <c r="F138" s="139" t="s">
        <v>193</v>
      </c>
      <c r="G138" s="140" t="s">
        <v>173</v>
      </c>
      <c r="H138" s="141">
        <v>128.59</v>
      </c>
      <c r="I138" s="142"/>
      <c r="J138" s="143">
        <f>ROUND(I138*H138,2)</f>
        <v>0</v>
      </c>
      <c r="K138" s="139" t="s">
        <v>174</v>
      </c>
      <c r="L138" s="32"/>
      <c r="M138" s="144" t="s">
        <v>1</v>
      </c>
      <c r="N138" s="145" t="s">
        <v>48</v>
      </c>
      <c r="P138" s="146">
        <f>O138*H138</f>
        <v>0</v>
      </c>
      <c r="Q138" s="146">
        <v>0</v>
      </c>
      <c r="R138" s="146">
        <f>Q138*H138</f>
        <v>0</v>
      </c>
      <c r="S138" s="146">
        <v>0.625</v>
      </c>
      <c r="T138" s="147">
        <f>S138*H138</f>
        <v>80.368750000000006</v>
      </c>
      <c r="AR138" s="148" t="s">
        <v>175</v>
      </c>
      <c r="AT138" s="148" t="s">
        <v>170</v>
      </c>
      <c r="AU138" s="148" t="s">
        <v>91</v>
      </c>
      <c r="AY138" s="17" t="s">
        <v>168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25</v>
      </c>
      <c r="BK138" s="149">
        <f>ROUND(I138*H138,2)</f>
        <v>0</v>
      </c>
      <c r="BL138" s="17" t="s">
        <v>175</v>
      </c>
      <c r="BM138" s="148" t="s">
        <v>194</v>
      </c>
    </row>
    <row r="139" spans="2:65" s="12" customFormat="1" ht="11.25">
      <c r="B139" s="150"/>
      <c r="D139" s="151" t="s">
        <v>177</v>
      </c>
      <c r="E139" s="152" t="s">
        <v>1</v>
      </c>
      <c r="F139" s="153" t="s">
        <v>195</v>
      </c>
      <c r="H139" s="154">
        <v>128.59</v>
      </c>
      <c r="I139" s="155"/>
      <c r="L139" s="150"/>
      <c r="M139" s="156"/>
      <c r="T139" s="157"/>
      <c r="AT139" s="152" t="s">
        <v>177</v>
      </c>
      <c r="AU139" s="152" t="s">
        <v>91</v>
      </c>
      <c r="AV139" s="12" t="s">
        <v>91</v>
      </c>
      <c r="AW139" s="12" t="s">
        <v>38</v>
      </c>
      <c r="AX139" s="12" t="s">
        <v>25</v>
      </c>
      <c r="AY139" s="152" t="s">
        <v>168</v>
      </c>
    </row>
    <row r="140" spans="2:65" s="1" customFormat="1" ht="24.2" customHeight="1">
      <c r="B140" s="32"/>
      <c r="C140" s="137" t="s">
        <v>196</v>
      </c>
      <c r="D140" s="137" t="s">
        <v>170</v>
      </c>
      <c r="E140" s="138" t="s">
        <v>197</v>
      </c>
      <c r="F140" s="139" t="s">
        <v>198</v>
      </c>
      <c r="G140" s="140" t="s">
        <v>199</v>
      </c>
      <c r="H140" s="141">
        <v>236</v>
      </c>
      <c r="I140" s="142"/>
      <c r="J140" s="143">
        <f>ROUND(I140*H140,2)</f>
        <v>0</v>
      </c>
      <c r="K140" s="139" t="s">
        <v>174</v>
      </c>
      <c r="L140" s="32"/>
      <c r="M140" s="144" t="s">
        <v>1</v>
      </c>
      <c r="N140" s="145" t="s">
        <v>48</v>
      </c>
      <c r="P140" s="146">
        <f>O140*H140</f>
        <v>0</v>
      </c>
      <c r="Q140" s="146">
        <v>1.3999999999999999E-4</v>
      </c>
      <c r="R140" s="146">
        <f>Q140*H140</f>
        <v>3.304E-2</v>
      </c>
      <c r="S140" s="146">
        <v>0</v>
      </c>
      <c r="T140" s="147">
        <f>S140*H140</f>
        <v>0</v>
      </c>
      <c r="AR140" s="148" t="s">
        <v>175</v>
      </c>
      <c r="AT140" s="148" t="s">
        <v>170</v>
      </c>
      <c r="AU140" s="148" t="s">
        <v>91</v>
      </c>
      <c r="AY140" s="17" t="s">
        <v>168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25</v>
      </c>
      <c r="BK140" s="149">
        <f>ROUND(I140*H140,2)</f>
        <v>0</v>
      </c>
      <c r="BL140" s="17" t="s">
        <v>175</v>
      </c>
      <c r="BM140" s="148" t="s">
        <v>200</v>
      </c>
    </row>
    <row r="141" spans="2:65" s="12" customFormat="1" ht="11.25">
      <c r="B141" s="150"/>
      <c r="D141" s="151" t="s">
        <v>177</v>
      </c>
      <c r="E141" s="152" t="s">
        <v>1</v>
      </c>
      <c r="F141" s="153" t="s">
        <v>134</v>
      </c>
      <c r="H141" s="154">
        <v>236</v>
      </c>
      <c r="I141" s="155"/>
      <c r="L141" s="150"/>
      <c r="M141" s="156"/>
      <c r="T141" s="157"/>
      <c r="AT141" s="152" t="s">
        <v>177</v>
      </c>
      <c r="AU141" s="152" t="s">
        <v>91</v>
      </c>
      <c r="AV141" s="12" t="s">
        <v>91</v>
      </c>
      <c r="AW141" s="12" t="s">
        <v>38</v>
      </c>
      <c r="AX141" s="12" t="s">
        <v>25</v>
      </c>
      <c r="AY141" s="152" t="s">
        <v>168</v>
      </c>
    </row>
    <row r="142" spans="2:65" s="1" customFormat="1" ht="21.75" customHeight="1">
      <c r="B142" s="32"/>
      <c r="C142" s="137" t="s">
        <v>201</v>
      </c>
      <c r="D142" s="137" t="s">
        <v>170</v>
      </c>
      <c r="E142" s="138" t="s">
        <v>202</v>
      </c>
      <c r="F142" s="139" t="s">
        <v>203</v>
      </c>
      <c r="G142" s="140" t="s">
        <v>181</v>
      </c>
      <c r="H142" s="141">
        <v>80.369</v>
      </c>
      <c r="I142" s="142"/>
      <c r="J142" s="143">
        <f>ROUND(I142*H142,2)</f>
        <v>0</v>
      </c>
      <c r="K142" s="139" t="s">
        <v>174</v>
      </c>
      <c r="L142" s="32"/>
      <c r="M142" s="144" t="s">
        <v>1</v>
      </c>
      <c r="N142" s="145" t="s">
        <v>48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175</v>
      </c>
      <c r="AT142" s="148" t="s">
        <v>170</v>
      </c>
      <c r="AU142" s="148" t="s">
        <v>91</v>
      </c>
      <c r="AY142" s="17" t="s">
        <v>168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25</v>
      </c>
      <c r="BK142" s="149">
        <f>ROUND(I142*H142,2)</f>
        <v>0</v>
      </c>
      <c r="BL142" s="17" t="s">
        <v>175</v>
      </c>
      <c r="BM142" s="148" t="s">
        <v>204</v>
      </c>
    </row>
    <row r="143" spans="2:65" s="1" customFormat="1" ht="24.2" customHeight="1">
      <c r="B143" s="32"/>
      <c r="C143" s="137" t="s">
        <v>205</v>
      </c>
      <c r="D143" s="137" t="s">
        <v>170</v>
      </c>
      <c r="E143" s="138" t="s">
        <v>206</v>
      </c>
      <c r="F143" s="139" t="s">
        <v>207</v>
      </c>
      <c r="G143" s="140" t="s">
        <v>181</v>
      </c>
      <c r="H143" s="141">
        <v>562.58299999999997</v>
      </c>
      <c r="I143" s="142"/>
      <c r="J143" s="143">
        <f>ROUND(I143*H143,2)</f>
        <v>0</v>
      </c>
      <c r="K143" s="139" t="s">
        <v>174</v>
      </c>
      <c r="L143" s="32"/>
      <c r="M143" s="144" t="s">
        <v>1</v>
      </c>
      <c r="N143" s="145" t="s">
        <v>48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175</v>
      </c>
      <c r="AT143" s="148" t="s">
        <v>170</v>
      </c>
      <c r="AU143" s="148" t="s">
        <v>91</v>
      </c>
      <c r="AY143" s="17" t="s">
        <v>168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25</v>
      </c>
      <c r="BK143" s="149">
        <f>ROUND(I143*H143,2)</f>
        <v>0</v>
      </c>
      <c r="BL143" s="17" t="s">
        <v>175</v>
      </c>
      <c r="BM143" s="148" t="s">
        <v>208</v>
      </c>
    </row>
    <row r="144" spans="2:65" s="12" customFormat="1" ht="11.25">
      <c r="B144" s="150"/>
      <c r="D144" s="151" t="s">
        <v>177</v>
      </c>
      <c r="F144" s="153" t="s">
        <v>209</v>
      </c>
      <c r="H144" s="154">
        <v>562.58299999999997</v>
      </c>
      <c r="I144" s="155"/>
      <c r="L144" s="150"/>
      <c r="M144" s="156"/>
      <c r="T144" s="157"/>
      <c r="AT144" s="152" t="s">
        <v>177</v>
      </c>
      <c r="AU144" s="152" t="s">
        <v>91</v>
      </c>
      <c r="AV144" s="12" t="s">
        <v>91</v>
      </c>
      <c r="AW144" s="12" t="s">
        <v>4</v>
      </c>
      <c r="AX144" s="12" t="s">
        <v>25</v>
      </c>
      <c r="AY144" s="152" t="s">
        <v>168</v>
      </c>
    </row>
    <row r="145" spans="2:65" s="1" customFormat="1" ht="21.75" customHeight="1">
      <c r="B145" s="32"/>
      <c r="C145" s="137" t="s">
        <v>210</v>
      </c>
      <c r="D145" s="137" t="s">
        <v>170</v>
      </c>
      <c r="E145" s="138" t="s">
        <v>187</v>
      </c>
      <c r="F145" s="139" t="s">
        <v>188</v>
      </c>
      <c r="G145" s="140" t="s">
        <v>181</v>
      </c>
      <c r="H145" s="141">
        <v>80.369</v>
      </c>
      <c r="I145" s="142"/>
      <c r="J145" s="143">
        <f>ROUND(I145*H145,2)</f>
        <v>0</v>
      </c>
      <c r="K145" s="139" t="s">
        <v>189</v>
      </c>
      <c r="L145" s="32"/>
      <c r="M145" s="144" t="s">
        <v>1</v>
      </c>
      <c r="N145" s="145" t="s">
        <v>48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175</v>
      </c>
      <c r="AT145" s="148" t="s">
        <v>170</v>
      </c>
      <c r="AU145" s="148" t="s">
        <v>91</v>
      </c>
      <c r="AY145" s="17" t="s">
        <v>168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25</v>
      </c>
      <c r="BK145" s="149">
        <f>ROUND(I145*H145,2)</f>
        <v>0</v>
      </c>
      <c r="BL145" s="17" t="s">
        <v>175</v>
      </c>
      <c r="BM145" s="148" t="s">
        <v>211</v>
      </c>
    </row>
    <row r="146" spans="2:65" s="1" customFormat="1" ht="24.2" customHeight="1">
      <c r="B146" s="32"/>
      <c r="C146" s="137" t="s">
        <v>212</v>
      </c>
      <c r="D146" s="137" t="s">
        <v>170</v>
      </c>
      <c r="E146" s="138" t="s">
        <v>213</v>
      </c>
      <c r="F146" s="139" t="s">
        <v>214</v>
      </c>
      <c r="G146" s="140" t="s">
        <v>173</v>
      </c>
      <c r="H146" s="141">
        <v>128.59</v>
      </c>
      <c r="I146" s="142"/>
      <c r="J146" s="143">
        <f>ROUND(I146*H146,2)</f>
        <v>0</v>
      </c>
      <c r="K146" s="139" t="s">
        <v>174</v>
      </c>
      <c r="L146" s="32"/>
      <c r="M146" s="144" t="s">
        <v>1</v>
      </c>
      <c r="N146" s="145" t="s">
        <v>48</v>
      </c>
      <c r="P146" s="146">
        <f>O146*H146</f>
        <v>0</v>
      </c>
      <c r="Q146" s="146">
        <v>0</v>
      </c>
      <c r="R146" s="146">
        <f>Q146*H146</f>
        <v>0</v>
      </c>
      <c r="S146" s="146">
        <v>0.316</v>
      </c>
      <c r="T146" s="147">
        <f>S146*H146</f>
        <v>40.634440000000005</v>
      </c>
      <c r="AR146" s="148" t="s">
        <v>175</v>
      </c>
      <c r="AT146" s="148" t="s">
        <v>170</v>
      </c>
      <c r="AU146" s="148" t="s">
        <v>91</v>
      </c>
      <c r="AY146" s="17" t="s">
        <v>168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25</v>
      </c>
      <c r="BK146" s="149">
        <f>ROUND(I146*H146,2)</f>
        <v>0</v>
      </c>
      <c r="BL146" s="17" t="s">
        <v>175</v>
      </c>
      <c r="BM146" s="148" t="s">
        <v>215</v>
      </c>
    </row>
    <row r="147" spans="2:65" s="12" customFormat="1" ht="11.25">
      <c r="B147" s="150"/>
      <c r="D147" s="151" t="s">
        <v>177</v>
      </c>
      <c r="E147" s="152" t="s">
        <v>1</v>
      </c>
      <c r="F147" s="153" t="s">
        <v>216</v>
      </c>
      <c r="H147" s="154">
        <v>128.59</v>
      </c>
      <c r="I147" s="155"/>
      <c r="L147" s="150"/>
      <c r="M147" s="156"/>
      <c r="T147" s="157"/>
      <c r="AT147" s="152" t="s">
        <v>177</v>
      </c>
      <c r="AU147" s="152" t="s">
        <v>91</v>
      </c>
      <c r="AV147" s="12" t="s">
        <v>91</v>
      </c>
      <c r="AW147" s="12" t="s">
        <v>38</v>
      </c>
      <c r="AX147" s="12" t="s">
        <v>83</v>
      </c>
      <c r="AY147" s="152" t="s">
        <v>168</v>
      </c>
    </row>
    <row r="148" spans="2:65" s="13" customFormat="1" ht="11.25">
      <c r="B148" s="158"/>
      <c r="D148" s="151" t="s">
        <v>177</v>
      </c>
      <c r="E148" s="159" t="s">
        <v>133</v>
      </c>
      <c r="F148" s="160" t="s">
        <v>217</v>
      </c>
      <c r="H148" s="161">
        <v>128.59</v>
      </c>
      <c r="I148" s="162"/>
      <c r="L148" s="158"/>
      <c r="M148" s="163"/>
      <c r="T148" s="164"/>
      <c r="AT148" s="159" t="s">
        <v>177</v>
      </c>
      <c r="AU148" s="159" t="s">
        <v>91</v>
      </c>
      <c r="AV148" s="13" t="s">
        <v>175</v>
      </c>
      <c r="AW148" s="13" t="s">
        <v>38</v>
      </c>
      <c r="AX148" s="13" t="s">
        <v>25</v>
      </c>
      <c r="AY148" s="159" t="s">
        <v>168</v>
      </c>
    </row>
    <row r="149" spans="2:65" s="1" customFormat="1" ht="24.2" customHeight="1">
      <c r="B149" s="32"/>
      <c r="C149" s="137" t="s">
        <v>218</v>
      </c>
      <c r="D149" s="137" t="s">
        <v>170</v>
      </c>
      <c r="E149" s="138" t="s">
        <v>219</v>
      </c>
      <c r="F149" s="139" t="s">
        <v>220</v>
      </c>
      <c r="G149" s="140" t="s">
        <v>199</v>
      </c>
      <c r="H149" s="141">
        <v>236</v>
      </c>
      <c r="I149" s="142"/>
      <c r="J149" s="143">
        <f>ROUND(I149*H149,2)</f>
        <v>0</v>
      </c>
      <c r="K149" s="139" t="s">
        <v>174</v>
      </c>
      <c r="L149" s="32"/>
      <c r="M149" s="144" t="s">
        <v>1</v>
      </c>
      <c r="N149" s="145" t="s">
        <v>48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175</v>
      </c>
      <c r="AT149" s="148" t="s">
        <v>170</v>
      </c>
      <c r="AU149" s="148" t="s">
        <v>91</v>
      </c>
      <c r="AY149" s="17" t="s">
        <v>168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25</v>
      </c>
      <c r="BK149" s="149">
        <f>ROUND(I149*H149,2)</f>
        <v>0</v>
      </c>
      <c r="BL149" s="17" t="s">
        <v>175</v>
      </c>
      <c r="BM149" s="148" t="s">
        <v>221</v>
      </c>
    </row>
    <row r="150" spans="2:65" s="12" customFormat="1" ht="11.25">
      <c r="B150" s="150"/>
      <c r="D150" s="151" t="s">
        <v>177</v>
      </c>
      <c r="E150" s="152" t="s">
        <v>1</v>
      </c>
      <c r="F150" s="153" t="s">
        <v>222</v>
      </c>
      <c r="H150" s="154">
        <v>236</v>
      </c>
      <c r="I150" s="155"/>
      <c r="L150" s="150"/>
      <c r="M150" s="156"/>
      <c r="T150" s="157"/>
      <c r="AT150" s="152" t="s">
        <v>177</v>
      </c>
      <c r="AU150" s="152" t="s">
        <v>91</v>
      </c>
      <c r="AV150" s="12" t="s">
        <v>91</v>
      </c>
      <c r="AW150" s="12" t="s">
        <v>38</v>
      </c>
      <c r="AX150" s="12" t="s">
        <v>83</v>
      </c>
      <c r="AY150" s="152" t="s">
        <v>168</v>
      </c>
    </row>
    <row r="151" spans="2:65" s="13" customFormat="1" ht="11.25">
      <c r="B151" s="158"/>
      <c r="D151" s="151" t="s">
        <v>177</v>
      </c>
      <c r="E151" s="159" t="s">
        <v>134</v>
      </c>
      <c r="F151" s="160" t="s">
        <v>217</v>
      </c>
      <c r="H151" s="161">
        <v>236</v>
      </c>
      <c r="I151" s="162"/>
      <c r="L151" s="158"/>
      <c r="M151" s="163"/>
      <c r="T151" s="164"/>
      <c r="AT151" s="159" t="s">
        <v>177</v>
      </c>
      <c r="AU151" s="159" t="s">
        <v>91</v>
      </c>
      <c r="AV151" s="13" t="s">
        <v>175</v>
      </c>
      <c r="AW151" s="13" t="s">
        <v>38</v>
      </c>
      <c r="AX151" s="13" t="s">
        <v>25</v>
      </c>
      <c r="AY151" s="159" t="s">
        <v>168</v>
      </c>
    </row>
    <row r="152" spans="2:65" s="1" customFormat="1" ht="21.75" customHeight="1">
      <c r="B152" s="32"/>
      <c r="C152" s="137" t="s">
        <v>223</v>
      </c>
      <c r="D152" s="137" t="s">
        <v>170</v>
      </c>
      <c r="E152" s="138" t="s">
        <v>179</v>
      </c>
      <c r="F152" s="139" t="s">
        <v>180</v>
      </c>
      <c r="G152" s="140" t="s">
        <v>181</v>
      </c>
      <c r="H152" s="141">
        <v>40.634</v>
      </c>
      <c r="I152" s="142"/>
      <c r="J152" s="143">
        <f>ROUND(I152*H152,2)</f>
        <v>0</v>
      </c>
      <c r="K152" s="139" t="s">
        <v>174</v>
      </c>
      <c r="L152" s="32"/>
      <c r="M152" s="144" t="s">
        <v>1</v>
      </c>
      <c r="N152" s="145" t="s">
        <v>48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175</v>
      </c>
      <c r="AT152" s="148" t="s">
        <v>170</v>
      </c>
      <c r="AU152" s="148" t="s">
        <v>91</v>
      </c>
      <c r="AY152" s="17" t="s">
        <v>168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25</v>
      </c>
      <c r="BK152" s="149">
        <f>ROUND(I152*H152,2)</f>
        <v>0</v>
      </c>
      <c r="BL152" s="17" t="s">
        <v>175</v>
      </c>
      <c r="BM152" s="148" t="s">
        <v>224</v>
      </c>
    </row>
    <row r="153" spans="2:65" s="1" customFormat="1" ht="24.2" customHeight="1">
      <c r="B153" s="32"/>
      <c r="C153" s="137" t="s">
        <v>225</v>
      </c>
      <c r="D153" s="137" t="s">
        <v>170</v>
      </c>
      <c r="E153" s="138" t="s">
        <v>183</v>
      </c>
      <c r="F153" s="139" t="s">
        <v>184</v>
      </c>
      <c r="G153" s="140" t="s">
        <v>181</v>
      </c>
      <c r="H153" s="141">
        <v>284.43799999999999</v>
      </c>
      <c r="I153" s="142"/>
      <c r="J153" s="143">
        <f>ROUND(I153*H153,2)</f>
        <v>0</v>
      </c>
      <c r="K153" s="139" t="s">
        <v>174</v>
      </c>
      <c r="L153" s="32"/>
      <c r="M153" s="144" t="s">
        <v>1</v>
      </c>
      <c r="N153" s="145" t="s">
        <v>48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175</v>
      </c>
      <c r="AT153" s="148" t="s">
        <v>170</v>
      </c>
      <c r="AU153" s="148" t="s">
        <v>91</v>
      </c>
      <c r="AY153" s="17" t="s">
        <v>168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25</v>
      </c>
      <c r="BK153" s="149">
        <f>ROUND(I153*H153,2)</f>
        <v>0</v>
      </c>
      <c r="BL153" s="17" t="s">
        <v>175</v>
      </c>
      <c r="BM153" s="148" t="s">
        <v>226</v>
      </c>
    </row>
    <row r="154" spans="2:65" s="12" customFormat="1" ht="11.25">
      <c r="B154" s="150"/>
      <c r="D154" s="151" t="s">
        <v>177</v>
      </c>
      <c r="F154" s="153" t="s">
        <v>227</v>
      </c>
      <c r="H154" s="154">
        <v>284.43799999999999</v>
      </c>
      <c r="I154" s="155"/>
      <c r="L154" s="150"/>
      <c r="M154" s="156"/>
      <c r="T154" s="157"/>
      <c r="AT154" s="152" t="s">
        <v>177</v>
      </c>
      <c r="AU154" s="152" t="s">
        <v>91</v>
      </c>
      <c r="AV154" s="12" t="s">
        <v>91</v>
      </c>
      <c r="AW154" s="12" t="s">
        <v>4</v>
      </c>
      <c r="AX154" s="12" t="s">
        <v>25</v>
      </c>
      <c r="AY154" s="152" t="s">
        <v>168</v>
      </c>
    </row>
    <row r="155" spans="2:65" s="1" customFormat="1" ht="16.5" customHeight="1">
      <c r="B155" s="32"/>
      <c r="C155" s="137" t="s">
        <v>228</v>
      </c>
      <c r="D155" s="137" t="s">
        <v>170</v>
      </c>
      <c r="E155" s="138" t="s">
        <v>229</v>
      </c>
      <c r="F155" s="139" t="s">
        <v>230</v>
      </c>
      <c r="G155" s="140" t="s">
        <v>181</v>
      </c>
      <c r="H155" s="141">
        <v>40.634</v>
      </c>
      <c r="I155" s="142"/>
      <c r="J155" s="143">
        <f>ROUND(I155*H155,2)</f>
        <v>0</v>
      </c>
      <c r="K155" s="139" t="s">
        <v>189</v>
      </c>
      <c r="L155" s="32"/>
      <c r="M155" s="144" t="s">
        <v>1</v>
      </c>
      <c r="N155" s="145" t="s">
        <v>48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175</v>
      </c>
      <c r="AT155" s="148" t="s">
        <v>170</v>
      </c>
      <c r="AU155" s="148" t="s">
        <v>91</v>
      </c>
      <c r="AY155" s="17" t="s">
        <v>168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25</v>
      </c>
      <c r="BK155" s="149">
        <f>ROUND(I155*H155,2)</f>
        <v>0</v>
      </c>
      <c r="BL155" s="17" t="s">
        <v>175</v>
      </c>
      <c r="BM155" s="148" t="s">
        <v>231</v>
      </c>
    </row>
    <row r="156" spans="2:65" s="1" customFormat="1" ht="24.2" customHeight="1">
      <c r="B156" s="32"/>
      <c r="C156" s="137" t="s">
        <v>8</v>
      </c>
      <c r="D156" s="137" t="s">
        <v>170</v>
      </c>
      <c r="E156" s="138" t="s">
        <v>232</v>
      </c>
      <c r="F156" s="139" t="s">
        <v>233</v>
      </c>
      <c r="G156" s="140" t="s">
        <v>199</v>
      </c>
      <c r="H156" s="141">
        <v>4.4000000000000004</v>
      </c>
      <c r="I156" s="142"/>
      <c r="J156" s="143">
        <f>ROUND(I156*H156,2)</f>
        <v>0</v>
      </c>
      <c r="K156" s="139" t="s">
        <v>174</v>
      </c>
      <c r="L156" s="32"/>
      <c r="M156" s="144" t="s">
        <v>1</v>
      </c>
      <c r="N156" s="145" t="s">
        <v>48</v>
      </c>
      <c r="P156" s="146">
        <f>O156*H156</f>
        <v>0</v>
      </c>
      <c r="Q156" s="146">
        <v>8.6800000000000002E-3</v>
      </c>
      <c r="R156" s="146">
        <f>Q156*H156</f>
        <v>3.8192000000000004E-2</v>
      </c>
      <c r="S156" s="146">
        <v>0</v>
      </c>
      <c r="T156" s="147">
        <f>S156*H156</f>
        <v>0</v>
      </c>
      <c r="AR156" s="148" t="s">
        <v>175</v>
      </c>
      <c r="AT156" s="148" t="s">
        <v>170</v>
      </c>
      <c r="AU156" s="148" t="s">
        <v>91</v>
      </c>
      <c r="AY156" s="17" t="s">
        <v>168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25</v>
      </c>
      <c r="BK156" s="149">
        <f>ROUND(I156*H156,2)</f>
        <v>0</v>
      </c>
      <c r="BL156" s="17" t="s">
        <v>175</v>
      </c>
      <c r="BM156" s="148" t="s">
        <v>234</v>
      </c>
    </row>
    <row r="157" spans="2:65" s="12" customFormat="1" ht="11.25">
      <c r="B157" s="150"/>
      <c r="D157" s="151" t="s">
        <v>177</v>
      </c>
      <c r="E157" s="152" t="s">
        <v>1</v>
      </c>
      <c r="F157" s="153" t="s">
        <v>235</v>
      </c>
      <c r="H157" s="154">
        <v>4.4000000000000004</v>
      </c>
      <c r="I157" s="155"/>
      <c r="L157" s="150"/>
      <c r="M157" s="156"/>
      <c r="T157" s="157"/>
      <c r="AT157" s="152" t="s">
        <v>177</v>
      </c>
      <c r="AU157" s="152" t="s">
        <v>91</v>
      </c>
      <c r="AV157" s="12" t="s">
        <v>91</v>
      </c>
      <c r="AW157" s="12" t="s">
        <v>38</v>
      </c>
      <c r="AX157" s="12" t="s">
        <v>83</v>
      </c>
      <c r="AY157" s="152" t="s">
        <v>168</v>
      </c>
    </row>
    <row r="158" spans="2:65" s="13" customFormat="1" ht="11.25">
      <c r="B158" s="158"/>
      <c r="D158" s="151" t="s">
        <v>177</v>
      </c>
      <c r="E158" s="159" t="s">
        <v>118</v>
      </c>
      <c r="F158" s="160" t="s">
        <v>217</v>
      </c>
      <c r="H158" s="161">
        <v>4.4000000000000004</v>
      </c>
      <c r="I158" s="162"/>
      <c r="L158" s="158"/>
      <c r="M158" s="163"/>
      <c r="T158" s="164"/>
      <c r="AT158" s="159" t="s">
        <v>177</v>
      </c>
      <c r="AU158" s="159" t="s">
        <v>91</v>
      </c>
      <c r="AV158" s="13" t="s">
        <v>175</v>
      </c>
      <c r="AW158" s="13" t="s">
        <v>38</v>
      </c>
      <c r="AX158" s="13" t="s">
        <v>25</v>
      </c>
      <c r="AY158" s="159" t="s">
        <v>168</v>
      </c>
    </row>
    <row r="159" spans="2:65" s="1" customFormat="1" ht="24.2" customHeight="1">
      <c r="B159" s="32"/>
      <c r="C159" s="137" t="s">
        <v>236</v>
      </c>
      <c r="D159" s="137" t="s">
        <v>170</v>
      </c>
      <c r="E159" s="138" t="s">
        <v>237</v>
      </c>
      <c r="F159" s="139" t="s">
        <v>238</v>
      </c>
      <c r="G159" s="140" t="s">
        <v>199</v>
      </c>
      <c r="H159" s="141">
        <v>2.2000000000000002</v>
      </c>
      <c r="I159" s="142"/>
      <c r="J159" s="143">
        <f>ROUND(I159*H159,2)</f>
        <v>0</v>
      </c>
      <c r="K159" s="139" t="s">
        <v>174</v>
      </c>
      <c r="L159" s="32"/>
      <c r="M159" s="144" t="s">
        <v>1</v>
      </c>
      <c r="N159" s="145" t="s">
        <v>48</v>
      </c>
      <c r="P159" s="146">
        <f>O159*H159</f>
        <v>0</v>
      </c>
      <c r="Q159" s="146">
        <v>1.269E-2</v>
      </c>
      <c r="R159" s="146">
        <f>Q159*H159</f>
        <v>2.7918000000000002E-2</v>
      </c>
      <c r="S159" s="146">
        <v>0</v>
      </c>
      <c r="T159" s="147">
        <f>S159*H159</f>
        <v>0</v>
      </c>
      <c r="AR159" s="148" t="s">
        <v>175</v>
      </c>
      <c r="AT159" s="148" t="s">
        <v>170</v>
      </c>
      <c r="AU159" s="148" t="s">
        <v>91</v>
      </c>
      <c r="AY159" s="17" t="s">
        <v>168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25</v>
      </c>
      <c r="BK159" s="149">
        <f>ROUND(I159*H159,2)</f>
        <v>0</v>
      </c>
      <c r="BL159" s="17" t="s">
        <v>175</v>
      </c>
      <c r="BM159" s="148" t="s">
        <v>239</v>
      </c>
    </row>
    <row r="160" spans="2:65" s="12" customFormat="1" ht="11.25">
      <c r="B160" s="150"/>
      <c r="D160" s="151" t="s">
        <v>177</v>
      </c>
      <c r="E160" s="152" t="s">
        <v>1</v>
      </c>
      <c r="F160" s="153" t="s">
        <v>240</v>
      </c>
      <c r="H160" s="154">
        <v>2.2000000000000002</v>
      </c>
      <c r="I160" s="155"/>
      <c r="L160" s="150"/>
      <c r="M160" s="156"/>
      <c r="T160" s="157"/>
      <c r="AT160" s="152" t="s">
        <v>177</v>
      </c>
      <c r="AU160" s="152" t="s">
        <v>91</v>
      </c>
      <c r="AV160" s="12" t="s">
        <v>91</v>
      </c>
      <c r="AW160" s="12" t="s">
        <v>38</v>
      </c>
      <c r="AX160" s="12" t="s">
        <v>83</v>
      </c>
      <c r="AY160" s="152" t="s">
        <v>168</v>
      </c>
    </row>
    <row r="161" spans="2:65" s="13" customFormat="1" ht="11.25">
      <c r="B161" s="158"/>
      <c r="D161" s="151" t="s">
        <v>177</v>
      </c>
      <c r="E161" s="159" t="s">
        <v>121</v>
      </c>
      <c r="F161" s="160" t="s">
        <v>217</v>
      </c>
      <c r="H161" s="161">
        <v>2.2000000000000002</v>
      </c>
      <c r="I161" s="162"/>
      <c r="L161" s="158"/>
      <c r="M161" s="163"/>
      <c r="T161" s="164"/>
      <c r="AT161" s="159" t="s">
        <v>177</v>
      </c>
      <c r="AU161" s="159" t="s">
        <v>91</v>
      </c>
      <c r="AV161" s="13" t="s">
        <v>175</v>
      </c>
      <c r="AW161" s="13" t="s">
        <v>38</v>
      </c>
      <c r="AX161" s="13" t="s">
        <v>25</v>
      </c>
      <c r="AY161" s="159" t="s">
        <v>168</v>
      </c>
    </row>
    <row r="162" spans="2:65" s="1" customFormat="1" ht="24.2" customHeight="1">
      <c r="B162" s="32"/>
      <c r="C162" s="137" t="s">
        <v>241</v>
      </c>
      <c r="D162" s="137" t="s">
        <v>170</v>
      </c>
      <c r="E162" s="138" t="s">
        <v>242</v>
      </c>
      <c r="F162" s="139" t="s">
        <v>243</v>
      </c>
      <c r="G162" s="140" t="s">
        <v>199</v>
      </c>
      <c r="H162" s="141">
        <v>3.3</v>
      </c>
      <c r="I162" s="142"/>
      <c r="J162" s="143">
        <f>ROUND(I162*H162,2)</f>
        <v>0</v>
      </c>
      <c r="K162" s="139" t="s">
        <v>174</v>
      </c>
      <c r="L162" s="32"/>
      <c r="M162" s="144" t="s">
        <v>1</v>
      </c>
      <c r="N162" s="145" t="s">
        <v>48</v>
      </c>
      <c r="P162" s="146">
        <f>O162*H162</f>
        <v>0</v>
      </c>
      <c r="Q162" s="146">
        <v>3.6900000000000002E-2</v>
      </c>
      <c r="R162" s="146">
        <f>Q162*H162</f>
        <v>0.12177</v>
      </c>
      <c r="S162" s="146">
        <v>0</v>
      </c>
      <c r="T162" s="147">
        <f>S162*H162</f>
        <v>0</v>
      </c>
      <c r="AR162" s="148" t="s">
        <v>175</v>
      </c>
      <c r="AT162" s="148" t="s">
        <v>170</v>
      </c>
      <c r="AU162" s="148" t="s">
        <v>91</v>
      </c>
      <c r="AY162" s="17" t="s">
        <v>168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25</v>
      </c>
      <c r="BK162" s="149">
        <f>ROUND(I162*H162,2)</f>
        <v>0</v>
      </c>
      <c r="BL162" s="17" t="s">
        <v>175</v>
      </c>
      <c r="BM162" s="148" t="s">
        <v>244</v>
      </c>
    </row>
    <row r="163" spans="2:65" s="12" customFormat="1" ht="11.25">
      <c r="B163" s="150"/>
      <c r="D163" s="151" t="s">
        <v>177</v>
      </c>
      <c r="E163" s="152" t="s">
        <v>1</v>
      </c>
      <c r="F163" s="153" t="s">
        <v>245</v>
      </c>
      <c r="H163" s="154">
        <v>3</v>
      </c>
      <c r="I163" s="155"/>
      <c r="L163" s="150"/>
      <c r="M163" s="156"/>
      <c r="T163" s="157"/>
      <c r="AT163" s="152" t="s">
        <v>177</v>
      </c>
      <c r="AU163" s="152" t="s">
        <v>91</v>
      </c>
      <c r="AV163" s="12" t="s">
        <v>91</v>
      </c>
      <c r="AW163" s="12" t="s">
        <v>38</v>
      </c>
      <c r="AX163" s="12" t="s">
        <v>83</v>
      </c>
      <c r="AY163" s="152" t="s">
        <v>168</v>
      </c>
    </row>
    <row r="164" spans="2:65" s="13" customFormat="1" ht="11.25">
      <c r="B164" s="158"/>
      <c r="D164" s="151" t="s">
        <v>177</v>
      </c>
      <c r="E164" s="159" t="s">
        <v>136</v>
      </c>
      <c r="F164" s="160" t="s">
        <v>217</v>
      </c>
      <c r="H164" s="161">
        <v>3</v>
      </c>
      <c r="I164" s="162"/>
      <c r="L164" s="158"/>
      <c r="M164" s="163"/>
      <c r="T164" s="164"/>
      <c r="AT164" s="159" t="s">
        <v>177</v>
      </c>
      <c r="AU164" s="159" t="s">
        <v>91</v>
      </c>
      <c r="AV164" s="13" t="s">
        <v>175</v>
      </c>
      <c r="AW164" s="13" t="s">
        <v>38</v>
      </c>
      <c r="AX164" s="13" t="s">
        <v>83</v>
      </c>
      <c r="AY164" s="159" t="s">
        <v>168</v>
      </c>
    </row>
    <row r="165" spans="2:65" s="12" customFormat="1" ht="11.25">
      <c r="B165" s="150"/>
      <c r="D165" s="151" t="s">
        <v>177</v>
      </c>
      <c r="E165" s="152" t="s">
        <v>1</v>
      </c>
      <c r="F165" s="153" t="s">
        <v>246</v>
      </c>
      <c r="H165" s="154">
        <v>3.3</v>
      </c>
      <c r="I165" s="155"/>
      <c r="L165" s="150"/>
      <c r="M165" s="156"/>
      <c r="T165" s="157"/>
      <c r="AT165" s="152" t="s">
        <v>177</v>
      </c>
      <c r="AU165" s="152" t="s">
        <v>91</v>
      </c>
      <c r="AV165" s="12" t="s">
        <v>91</v>
      </c>
      <c r="AW165" s="12" t="s">
        <v>38</v>
      </c>
      <c r="AX165" s="12" t="s">
        <v>83</v>
      </c>
      <c r="AY165" s="152" t="s">
        <v>168</v>
      </c>
    </row>
    <row r="166" spans="2:65" s="13" customFormat="1" ht="11.25">
      <c r="B166" s="158"/>
      <c r="D166" s="151" t="s">
        <v>177</v>
      </c>
      <c r="E166" s="159" t="s">
        <v>109</v>
      </c>
      <c r="F166" s="160" t="s">
        <v>217</v>
      </c>
      <c r="H166" s="161">
        <v>3.3</v>
      </c>
      <c r="I166" s="162"/>
      <c r="L166" s="158"/>
      <c r="M166" s="163"/>
      <c r="T166" s="164"/>
      <c r="AT166" s="159" t="s">
        <v>177</v>
      </c>
      <c r="AU166" s="159" t="s">
        <v>91</v>
      </c>
      <c r="AV166" s="13" t="s">
        <v>175</v>
      </c>
      <c r="AW166" s="13" t="s">
        <v>38</v>
      </c>
      <c r="AX166" s="13" t="s">
        <v>25</v>
      </c>
      <c r="AY166" s="159" t="s">
        <v>168</v>
      </c>
    </row>
    <row r="167" spans="2:65" s="1" customFormat="1" ht="24.2" customHeight="1">
      <c r="B167" s="32"/>
      <c r="C167" s="137" t="s">
        <v>247</v>
      </c>
      <c r="D167" s="137" t="s">
        <v>170</v>
      </c>
      <c r="E167" s="138" t="s">
        <v>248</v>
      </c>
      <c r="F167" s="139" t="s">
        <v>249</v>
      </c>
      <c r="G167" s="140" t="s">
        <v>250</v>
      </c>
      <c r="H167" s="141">
        <v>19.777999999999999</v>
      </c>
      <c r="I167" s="142"/>
      <c r="J167" s="143">
        <f>ROUND(I167*H167,2)</f>
        <v>0</v>
      </c>
      <c r="K167" s="139" t="s">
        <v>174</v>
      </c>
      <c r="L167" s="32"/>
      <c r="M167" s="144" t="s">
        <v>1</v>
      </c>
      <c r="N167" s="145" t="s">
        <v>48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175</v>
      </c>
      <c r="AT167" s="148" t="s">
        <v>170</v>
      </c>
      <c r="AU167" s="148" t="s">
        <v>91</v>
      </c>
      <c r="AY167" s="17" t="s">
        <v>168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25</v>
      </c>
      <c r="BK167" s="149">
        <f>ROUND(I167*H167,2)</f>
        <v>0</v>
      </c>
      <c r="BL167" s="17" t="s">
        <v>175</v>
      </c>
      <c r="BM167" s="148" t="s">
        <v>251</v>
      </c>
    </row>
    <row r="168" spans="2:65" s="12" customFormat="1" ht="11.25">
      <c r="B168" s="150"/>
      <c r="D168" s="151" t="s">
        <v>177</v>
      </c>
      <c r="E168" s="152" t="s">
        <v>1</v>
      </c>
      <c r="F168" s="153" t="s">
        <v>252</v>
      </c>
      <c r="H168" s="154">
        <v>8.9760000000000009</v>
      </c>
      <c r="I168" s="155"/>
      <c r="L168" s="150"/>
      <c r="M168" s="156"/>
      <c r="T168" s="157"/>
      <c r="AT168" s="152" t="s">
        <v>177</v>
      </c>
      <c r="AU168" s="152" t="s">
        <v>91</v>
      </c>
      <c r="AV168" s="12" t="s">
        <v>91</v>
      </c>
      <c r="AW168" s="12" t="s">
        <v>38</v>
      </c>
      <c r="AX168" s="12" t="s">
        <v>83</v>
      </c>
      <c r="AY168" s="152" t="s">
        <v>168</v>
      </c>
    </row>
    <row r="169" spans="2:65" s="12" customFormat="1" ht="11.25">
      <c r="B169" s="150"/>
      <c r="D169" s="151" t="s">
        <v>177</v>
      </c>
      <c r="E169" s="152" t="s">
        <v>1</v>
      </c>
      <c r="F169" s="153" t="s">
        <v>253</v>
      </c>
      <c r="H169" s="154">
        <v>5.8520000000000003</v>
      </c>
      <c r="I169" s="155"/>
      <c r="L169" s="150"/>
      <c r="M169" s="156"/>
      <c r="T169" s="157"/>
      <c r="AT169" s="152" t="s">
        <v>177</v>
      </c>
      <c r="AU169" s="152" t="s">
        <v>91</v>
      </c>
      <c r="AV169" s="12" t="s">
        <v>91</v>
      </c>
      <c r="AW169" s="12" t="s">
        <v>38</v>
      </c>
      <c r="AX169" s="12" t="s">
        <v>83</v>
      </c>
      <c r="AY169" s="152" t="s">
        <v>168</v>
      </c>
    </row>
    <row r="170" spans="2:65" s="12" customFormat="1" ht="11.25">
      <c r="B170" s="150"/>
      <c r="D170" s="151" t="s">
        <v>177</v>
      </c>
      <c r="E170" s="152" t="s">
        <v>1</v>
      </c>
      <c r="F170" s="153" t="s">
        <v>254</v>
      </c>
      <c r="H170" s="154">
        <v>4.95</v>
      </c>
      <c r="I170" s="155"/>
      <c r="L170" s="150"/>
      <c r="M170" s="156"/>
      <c r="T170" s="157"/>
      <c r="AT170" s="152" t="s">
        <v>177</v>
      </c>
      <c r="AU170" s="152" t="s">
        <v>91</v>
      </c>
      <c r="AV170" s="12" t="s">
        <v>91</v>
      </c>
      <c r="AW170" s="12" t="s">
        <v>38</v>
      </c>
      <c r="AX170" s="12" t="s">
        <v>83</v>
      </c>
      <c r="AY170" s="152" t="s">
        <v>168</v>
      </c>
    </row>
    <row r="171" spans="2:65" s="13" customFormat="1" ht="11.25">
      <c r="B171" s="158"/>
      <c r="D171" s="151" t="s">
        <v>177</v>
      </c>
      <c r="E171" s="159" t="s">
        <v>129</v>
      </c>
      <c r="F171" s="160" t="s">
        <v>217</v>
      </c>
      <c r="H171" s="161">
        <v>19.777999999999999</v>
      </c>
      <c r="I171" s="162"/>
      <c r="L171" s="158"/>
      <c r="M171" s="163"/>
      <c r="T171" s="164"/>
      <c r="AT171" s="159" t="s">
        <v>177</v>
      </c>
      <c r="AU171" s="159" t="s">
        <v>91</v>
      </c>
      <c r="AV171" s="13" t="s">
        <v>175</v>
      </c>
      <c r="AW171" s="13" t="s">
        <v>38</v>
      </c>
      <c r="AX171" s="13" t="s">
        <v>25</v>
      </c>
      <c r="AY171" s="159" t="s">
        <v>168</v>
      </c>
    </row>
    <row r="172" spans="2:65" s="1" customFormat="1" ht="37.9" customHeight="1">
      <c r="B172" s="32"/>
      <c r="C172" s="137" t="s">
        <v>255</v>
      </c>
      <c r="D172" s="137" t="s">
        <v>170</v>
      </c>
      <c r="E172" s="138" t="s">
        <v>256</v>
      </c>
      <c r="F172" s="139" t="s">
        <v>257</v>
      </c>
      <c r="G172" s="140" t="s">
        <v>250</v>
      </c>
      <c r="H172" s="141">
        <v>0.98899999999999999</v>
      </c>
      <c r="I172" s="142"/>
      <c r="J172" s="143">
        <f>ROUND(I172*H172,2)</f>
        <v>0</v>
      </c>
      <c r="K172" s="139" t="s">
        <v>174</v>
      </c>
      <c r="L172" s="32"/>
      <c r="M172" s="144" t="s">
        <v>1</v>
      </c>
      <c r="N172" s="145" t="s">
        <v>48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175</v>
      </c>
      <c r="AT172" s="148" t="s">
        <v>170</v>
      </c>
      <c r="AU172" s="148" t="s">
        <v>91</v>
      </c>
      <c r="AY172" s="17" t="s">
        <v>168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25</v>
      </c>
      <c r="BK172" s="149">
        <f>ROUND(I172*H172,2)</f>
        <v>0</v>
      </c>
      <c r="BL172" s="17" t="s">
        <v>175</v>
      </c>
      <c r="BM172" s="148" t="s">
        <v>258</v>
      </c>
    </row>
    <row r="173" spans="2:65" s="14" customFormat="1" ht="11.25">
      <c r="B173" s="165"/>
      <c r="D173" s="151" t="s">
        <v>177</v>
      </c>
      <c r="E173" s="166" t="s">
        <v>1</v>
      </c>
      <c r="F173" s="167" t="s">
        <v>259</v>
      </c>
      <c r="H173" s="166" t="s">
        <v>1</v>
      </c>
      <c r="I173" s="168"/>
      <c r="L173" s="165"/>
      <c r="M173" s="169"/>
      <c r="T173" s="170"/>
      <c r="AT173" s="166" t="s">
        <v>177</v>
      </c>
      <c r="AU173" s="166" t="s">
        <v>91</v>
      </c>
      <c r="AV173" s="14" t="s">
        <v>25</v>
      </c>
      <c r="AW173" s="14" t="s">
        <v>38</v>
      </c>
      <c r="AX173" s="14" t="s">
        <v>83</v>
      </c>
      <c r="AY173" s="166" t="s">
        <v>168</v>
      </c>
    </row>
    <row r="174" spans="2:65" s="12" customFormat="1" ht="11.25">
      <c r="B174" s="150"/>
      <c r="D174" s="151" t="s">
        <v>177</v>
      </c>
      <c r="E174" s="152" t="s">
        <v>1</v>
      </c>
      <c r="F174" s="153" t="s">
        <v>260</v>
      </c>
      <c r="H174" s="154">
        <v>0.98899999999999999</v>
      </c>
      <c r="I174" s="155"/>
      <c r="L174" s="150"/>
      <c r="M174" s="156"/>
      <c r="T174" s="157"/>
      <c r="AT174" s="152" t="s">
        <v>177</v>
      </c>
      <c r="AU174" s="152" t="s">
        <v>91</v>
      </c>
      <c r="AV174" s="12" t="s">
        <v>91</v>
      </c>
      <c r="AW174" s="12" t="s">
        <v>38</v>
      </c>
      <c r="AX174" s="12" t="s">
        <v>25</v>
      </c>
      <c r="AY174" s="152" t="s">
        <v>168</v>
      </c>
    </row>
    <row r="175" spans="2:65" s="1" customFormat="1" ht="37.9" customHeight="1">
      <c r="B175" s="32"/>
      <c r="C175" s="137" t="s">
        <v>261</v>
      </c>
      <c r="D175" s="137" t="s">
        <v>170</v>
      </c>
      <c r="E175" s="138" t="s">
        <v>262</v>
      </c>
      <c r="F175" s="139" t="s">
        <v>263</v>
      </c>
      <c r="G175" s="140" t="s">
        <v>250</v>
      </c>
      <c r="H175" s="141">
        <v>13.845000000000001</v>
      </c>
      <c r="I175" s="142"/>
      <c r="J175" s="143">
        <f>ROUND(I175*H175,2)</f>
        <v>0</v>
      </c>
      <c r="K175" s="139" t="s">
        <v>174</v>
      </c>
      <c r="L175" s="32"/>
      <c r="M175" s="144" t="s">
        <v>1</v>
      </c>
      <c r="N175" s="145" t="s">
        <v>48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175</v>
      </c>
      <c r="AT175" s="148" t="s">
        <v>170</v>
      </c>
      <c r="AU175" s="148" t="s">
        <v>91</v>
      </c>
      <c r="AY175" s="17" t="s">
        <v>168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25</v>
      </c>
      <c r="BK175" s="149">
        <f>ROUND(I175*H175,2)</f>
        <v>0</v>
      </c>
      <c r="BL175" s="17" t="s">
        <v>175</v>
      </c>
      <c r="BM175" s="148" t="s">
        <v>264</v>
      </c>
    </row>
    <row r="176" spans="2:65" s="14" customFormat="1" ht="11.25">
      <c r="B176" s="165"/>
      <c r="D176" s="151" t="s">
        <v>177</v>
      </c>
      <c r="E176" s="166" t="s">
        <v>1</v>
      </c>
      <c r="F176" s="167" t="s">
        <v>259</v>
      </c>
      <c r="H176" s="166" t="s">
        <v>1</v>
      </c>
      <c r="I176" s="168"/>
      <c r="L176" s="165"/>
      <c r="M176" s="169"/>
      <c r="T176" s="170"/>
      <c r="AT176" s="166" t="s">
        <v>177</v>
      </c>
      <c r="AU176" s="166" t="s">
        <v>91</v>
      </c>
      <c r="AV176" s="14" t="s">
        <v>25</v>
      </c>
      <c r="AW176" s="14" t="s">
        <v>38</v>
      </c>
      <c r="AX176" s="14" t="s">
        <v>83</v>
      </c>
      <c r="AY176" s="166" t="s">
        <v>168</v>
      </c>
    </row>
    <row r="177" spans="2:65" s="12" customFormat="1" ht="11.25">
      <c r="B177" s="150"/>
      <c r="D177" s="151" t="s">
        <v>177</v>
      </c>
      <c r="E177" s="152" t="s">
        <v>1</v>
      </c>
      <c r="F177" s="153" t="s">
        <v>265</v>
      </c>
      <c r="H177" s="154">
        <v>13.845000000000001</v>
      </c>
      <c r="I177" s="155"/>
      <c r="L177" s="150"/>
      <c r="M177" s="156"/>
      <c r="T177" s="157"/>
      <c r="AT177" s="152" t="s">
        <v>177</v>
      </c>
      <c r="AU177" s="152" t="s">
        <v>91</v>
      </c>
      <c r="AV177" s="12" t="s">
        <v>91</v>
      </c>
      <c r="AW177" s="12" t="s">
        <v>38</v>
      </c>
      <c r="AX177" s="12" t="s">
        <v>25</v>
      </c>
      <c r="AY177" s="152" t="s">
        <v>168</v>
      </c>
    </row>
    <row r="178" spans="2:65" s="1" customFormat="1" ht="37.9" customHeight="1">
      <c r="B178" s="32"/>
      <c r="C178" s="137" t="s">
        <v>7</v>
      </c>
      <c r="D178" s="137" t="s">
        <v>170</v>
      </c>
      <c r="E178" s="138" t="s">
        <v>266</v>
      </c>
      <c r="F178" s="139" t="s">
        <v>267</v>
      </c>
      <c r="G178" s="140" t="s">
        <v>250</v>
      </c>
      <c r="H178" s="141">
        <v>4.9450000000000003</v>
      </c>
      <c r="I178" s="142"/>
      <c r="J178" s="143">
        <f>ROUND(I178*H178,2)</f>
        <v>0</v>
      </c>
      <c r="K178" s="139" t="s">
        <v>174</v>
      </c>
      <c r="L178" s="32"/>
      <c r="M178" s="144" t="s">
        <v>1</v>
      </c>
      <c r="N178" s="145" t="s">
        <v>48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175</v>
      </c>
      <c r="AT178" s="148" t="s">
        <v>170</v>
      </c>
      <c r="AU178" s="148" t="s">
        <v>91</v>
      </c>
      <c r="AY178" s="17" t="s">
        <v>168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25</v>
      </c>
      <c r="BK178" s="149">
        <f>ROUND(I178*H178,2)</f>
        <v>0</v>
      </c>
      <c r="BL178" s="17" t="s">
        <v>175</v>
      </c>
      <c r="BM178" s="148" t="s">
        <v>268</v>
      </c>
    </row>
    <row r="179" spans="2:65" s="14" customFormat="1" ht="11.25">
      <c r="B179" s="165"/>
      <c r="D179" s="151" t="s">
        <v>177</v>
      </c>
      <c r="E179" s="166" t="s">
        <v>1</v>
      </c>
      <c r="F179" s="167" t="s">
        <v>259</v>
      </c>
      <c r="H179" s="166" t="s">
        <v>1</v>
      </c>
      <c r="I179" s="168"/>
      <c r="L179" s="165"/>
      <c r="M179" s="169"/>
      <c r="T179" s="170"/>
      <c r="AT179" s="166" t="s">
        <v>177</v>
      </c>
      <c r="AU179" s="166" t="s">
        <v>91</v>
      </c>
      <c r="AV179" s="14" t="s">
        <v>25</v>
      </c>
      <c r="AW179" s="14" t="s">
        <v>38</v>
      </c>
      <c r="AX179" s="14" t="s">
        <v>83</v>
      </c>
      <c r="AY179" s="166" t="s">
        <v>168</v>
      </c>
    </row>
    <row r="180" spans="2:65" s="12" customFormat="1" ht="11.25">
      <c r="B180" s="150"/>
      <c r="D180" s="151" t="s">
        <v>177</v>
      </c>
      <c r="E180" s="152" t="s">
        <v>1</v>
      </c>
      <c r="F180" s="153" t="s">
        <v>269</v>
      </c>
      <c r="H180" s="154">
        <v>4.9450000000000003</v>
      </c>
      <c r="I180" s="155"/>
      <c r="L180" s="150"/>
      <c r="M180" s="156"/>
      <c r="T180" s="157"/>
      <c r="AT180" s="152" t="s">
        <v>177</v>
      </c>
      <c r="AU180" s="152" t="s">
        <v>91</v>
      </c>
      <c r="AV180" s="12" t="s">
        <v>91</v>
      </c>
      <c r="AW180" s="12" t="s">
        <v>38</v>
      </c>
      <c r="AX180" s="12" t="s">
        <v>25</v>
      </c>
      <c r="AY180" s="152" t="s">
        <v>168</v>
      </c>
    </row>
    <row r="181" spans="2:65" s="1" customFormat="1" ht="33" customHeight="1">
      <c r="B181" s="32"/>
      <c r="C181" s="137" t="s">
        <v>270</v>
      </c>
      <c r="D181" s="137" t="s">
        <v>170</v>
      </c>
      <c r="E181" s="138" t="s">
        <v>271</v>
      </c>
      <c r="F181" s="139" t="s">
        <v>272</v>
      </c>
      <c r="G181" s="140" t="s">
        <v>250</v>
      </c>
      <c r="H181" s="141">
        <v>7.665</v>
      </c>
      <c r="I181" s="142"/>
      <c r="J181" s="143">
        <f>ROUND(I181*H181,2)</f>
        <v>0</v>
      </c>
      <c r="K181" s="139" t="s">
        <v>174</v>
      </c>
      <c r="L181" s="32"/>
      <c r="M181" s="144" t="s">
        <v>1</v>
      </c>
      <c r="N181" s="145" t="s">
        <v>48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175</v>
      </c>
      <c r="AT181" s="148" t="s">
        <v>170</v>
      </c>
      <c r="AU181" s="148" t="s">
        <v>91</v>
      </c>
      <c r="AY181" s="17" t="s">
        <v>168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25</v>
      </c>
      <c r="BK181" s="149">
        <f>ROUND(I181*H181,2)</f>
        <v>0</v>
      </c>
      <c r="BL181" s="17" t="s">
        <v>175</v>
      </c>
      <c r="BM181" s="148" t="s">
        <v>273</v>
      </c>
    </row>
    <row r="182" spans="2:65" s="14" customFormat="1" ht="11.25">
      <c r="B182" s="165"/>
      <c r="D182" s="151" t="s">
        <v>177</v>
      </c>
      <c r="E182" s="166" t="s">
        <v>1</v>
      </c>
      <c r="F182" s="167" t="s">
        <v>274</v>
      </c>
      <c r="H182" s="166" t="s">
        <v>1</v>
      </c>
      <c r="I182" s="168"/>
      <c r="L182" s="165"/>
      <c r="M182" s="169"/>
      <c r="T182" s="170"/>
      <c r="AT182" s="166" t="s">
        <v>177</v>
      </c>
      <c r="AU182" s="166" t="s">
        <v>91</v>
      </c>
      <c r="AV182" s="14" t="s">
        <v>25</v>
      </c>
      <c r="AW182" s="14" t="s">
        <v>38</v>
      </c>
      <c r="AX182" s="14" t="s">
        <v>83</v>
      </c>
      <c r="AY182" s="166" t="s">
        <v>168</v>
      </c>
    </row>
    <row r="183" spans="2:65" s="12" customFormat="1" ht="11.25">
      <c r="B183" s="150"/>
      <c r="D183" s="151" t="s">
        <v>177</v>
      </c>
      <c r="E183" s="152" t="s">
        <v>1</v>
      </c>
      <c r="F183" s="153" t="s">
        <v>275</v>
      </c>
      <c r="H183" s="154">
        <v>62.994999999999997</v>
      </c>
      <c r="I183" s="155"/>
      <c r="L183" s="150"/>
      <c r="M183" s="156"/>
      <c r="T183" s="157"/>
      <c r="AT183" s="152" t="s">
        <v>177</v>
      </c>
      <c r="AU183" s="152" t="s">
        <v>91</v>
      </c>
      <c r="AV183" s="12" t="s">
        <v>91</v>
      </c>
      <c r="AW183" s="12" t="s">
        <v>38</v>
      </c>
      <c r="AX183" s="12" t="s">
        <v>83</v>
      </c>
      <c r="AY183" s="152" t="s">
        <v>168</v>
      </c>
    </row>
    <row r="184" spans="2:65" s="12" customFormat="1" ht="11.25">
      <c r="B184" s="150"/>
      <c r="D184" s="151" t="s">
        <v>177</v>
      </c>
      <c r="E184" s="152" t="s">
        <v>1</v>
      </c>
      <c r="F184" s="153" t="s">
        <v>276</v>
      </c>
      <c r="H184" s="154">
        <v>39.207999999999998</v>
      </c>
      <c r="I184" s="155"/>
      <c r="L184" s="150"/>
      <c r="M184" s="156"/>
      <c r="T184" s="157"/>
      <c r="AT184" s="152" t="s">
        <v>177</v>
      </c>
      <c r="AU184" s="152" t="s">
        <v>91</v>
      </c>
      <c r="AV184" s="12" t="s">
        <v>91</v>
      </c>
      <c r="AW184" s="12" t="s">
        <v>38</v>
      </c>
      <c r="AX184" s="12" t="s">
        <v>83</v>
      </c>
      <c r="AY184" s="152" t="s">
        <v>168</v>
      </c>
    </row>
    <row r="185" spans="2:65" s="12" customFormat="1" ht="11.25">
      <c r="B185" s="150"/>
      <c r="D185" s="151" t="s">
        <v>177</v>
      </c>
      <c r="E185" s="152" t="s">
        <v>1</v>
      </c>
      <c r="F185" s="153" t="s">
        <v>277</v>
      </c>
      <c r="H185" s="154">
        <v>56.731000000000002</v>
      </c>
      <c r="I185" s="155"/>
      <c r="L185" s="150"/>
      <c r="M185" s="156"/>
      <c r="T185" s="157"/>
      <c r="AT185" s="152" t="s">
        <v>177</v>
      </c>
      <c r="AU185" s="152" t="s">
        <v>91</v>
      </c>
      <c r="AV185" s="12" t="s">
        <v>91</v>
      </c>
      <c r="AW185" s="12" t="s">
        <v>38</v>
      </c>
      <c r="AX185" s="12" t="s">
        <v>83</v>
      </c>
      <c r="AY185" s="152" t="s">
        <v>168</v>
      </c>
    </row>
    <row r="186" spans="2:65" s="12" customFormat="1" ht="11.25">
      <c r="B186" s="150"/>
      <c r="D186" s="151" t="s">
        <v>177</v>
      </c>
      <c r="E186" s="152" t="s">
        <v>1</v>
      </c>
      <c r="F186" s="153" t="s">
        <v>278</v>
      </c>
      <c r="H186" s="154">
        <v>78.444999999999993</v>
      </c>
      <c r="I186" s="155"/>
      <c r="L186" s="150"/>
      <c r="M186" s="156"/>
      <c r="T186" s="157"/>
      <c r="AT186" s="152" t="s">
        <v>177</v>
      </c>
      <c r="AU186" s="152" t="s">
        <v>91</v>
      </c>
      <c r="AV186" s="12" t="s">
        <v>91</v>
      </c>
      <c r="AW186" s="12" t="s">
        <v>38</v>
      </c>
      <c r="AX186" s="12" t="s">
        <v>83</v>
      </c>
      <c r="AY186" s="152" t="s">
        <v>168</v>
      </c>
    </row>
    <row r="187" spans="2:65" s="15" customFormat="1" ht="11.25">
      <c r="B187" s="171"/>
      <c r="D187" s="151" t="s">
        <v>177</v>
      </c>
      <c r="E187" s="172" t="s">
        <v>127</v>
      </c>
      <c r="F187" s="173" t="s">
        <v>279</v>
      </c>
      <c r="H187" s="174">
        <v>237.37899999999999</v>
      </c>
      <c r="I187" s="175"/>
      <c r="L187" s="171"/>
      <c r="M187" s="176"/>
      <c r="T187" s="177"/>
      <c r="AT187" s="172" t="s">
        <v>177</v>
      </c>
      <c r="AU187" s="172" t="s">
        <v>91</v>
      </c>
      <c r="AV187" s="15" t="s">
        <v>137</v>
      </c>
      <c r="AW187" s="15" t="s">
        <v>38</v>
      </c>
      <c r="AX187" s="15" t="s">
        <v>83</v>
      </c>
      <c r="AY187" s="172" t="s">
        <v>168</v>
      </c>
    </row>
    <row r="188" spans="2:65" s="12" customFormat="1" ht="11.25">
      <c r="B188" s="150"/>
      <c r="D188" s="151" t="s">
        <v>177</v>
      </c>
      <c r="E188" s="152" t="s">
        <v>1</v>
      </c>
      <c r="F188" s="153" t="s">
        <v>280</v>
      </c>
      <c r="H188" s="154">
        <v>-19.777999999999999</v>
      </c>
      <c r="I188" s="155"/>
      <c r="L188" s="150"/>
      <c r="M188" s="156"/>
      <c r="T188" s="157"/>
      <c r="AT188" s="152" t="s">
        <v>177</v>
      </c>
      <c r="AU188" s="152" t="s">
        <v>91</v>
      </c>
      <c r="AV188" s="12" t="s">
        <v>91</v>
      </c>
      <c r="AW188" s="12" t="s">
        <v>38</v>
      </c>
      <c r="AX188" s="12" t="s">
        <v>83</v>
      </c>
      <c r="AY188" s="152" t="s">
        <v>168</v>
      </c>
    </row>
    <row r="189" spans="2:65" s="14" customFormat="1" ht="11.25">
      <c r="B189" s="165"/>
      <c r="D189" s="151" t="s">
        <v>177</v>
      </c>
      <c r="E189" s="166" t="s">
        <v>1</v>
      </c>
      <c r="F189" s="167" t="s">
        <v>281</v>
      </c>
      <c r="H189" s="166" t="s">
        <v>1</v>
      </c>
      <c r="I189" s="168"/>
      <c r="L189" s="165"/>
      <c r="M189" s="169"/>
      <c r="T189" s="170"/>
      <c r="AT189" s="166" t="s">
        <v>177</v>
      </c>
      <c r="AU189" s="166" t="s">
        <v>91</v>
      </c>
      <c r="AV189" s="14" t="s">
        <v>25</v>
      </c>
      <c r="AW189" s="14" t="s">
        <v>38</v>
      </c>
      <c r="AX189" s="14" t="s">
        <v>83</v>
      </c>
      <c r="AY189" s="166" t="s">
        <v>168</v>
      </c>
    </row>
    <row r="190" spans="2:65" s="12" customFormat="1" ht="11.25">
      <c r="B190" s="150"/>
      <c r="D190" s="151" t="s">
        <v>177</v>
      </c>
      <c r="E190" s="152" t="s">
        <v>1</v>
      </c>
      <c r="F190" s="153" t="s">
        <v>282</v>
      </c>
      <c r="H190" s="154">
        <v>-64.295000000000002</v>
      </c>
      <c r="I190" s="155"/>
      <c r="L190" s="150"/>
      <c r="M190" s="156"/>
      <c r="T190" s="157"/>
      <c r="AT190" s="152" t="s">
        <v>177</v>
      </c>
      <c r="AU190" s="152" t="s">
        <v>91</v>
      </c>
      <c r="AV190" s="12" t="s">
        <v>91</v>
      </c>
      <c r="AW190" s="12" t="s">
        <v>38</v>
      </c>
      <c r="AX190" s="12" t="s">
        <v>83</v>
      </c>
      <c r="AY190" s="152" t="s">
        <v>168</v>
      </c>
    </row>
    <row r="191" spans="2:65" s="13" customFormat="1" ht="11.25">
      <c r="B191" s="158"/>
      <c r="D191" s="151" t="s">
        <v>177</v>
      </c>
      <c r="E191" s="159" t="s">
        <v>124</v>
      </c>
      <c r="F191" s="160" t="s">
        <v>217</v>
      </c>
      <c r="H191" s="161">
        <v>153.30600000000001</v>
      </c>
      <c r="I191" s="162"/>
      <c r="L191" s="158"/>
      <c r="M191" s="163"/>
      <c r="T191" s="164"/>
      <c r="AT191" s="159" t="s">
        <v>177</v>
      </c>
      <c r="AU191" s="159" t="s">
        <v>91</v>
      </c>
      <c r="AV191" s="13" t="s">
        <v>175</v>
      </c>
      <c r="AW191" s="13" t="s">
        <v>38</v>
      </c>
      <c r="AX191" s="13" t="s">
        <v>83</v>
      </c>
      <c r="AY191" s="159" t="s">
        <v>168</v>
      </c>
    </row>
    <row r="192" spans="2:65" s="14" customFormat="1" ht="11.25">
      <c r="B192" s="165"/>
      <c r="D192" s="151" t="s">
        <v>177</v>
      </c>
      <c r="E192" s="166" t="s">
        <v>1</v>
      </c>
      <c r="F192" s="167" t="s">
        <v>283</v>
      </c>
      <c r="H192" s="166" t="s">
        <v>1</v>
      </c>
      <c r="I192" s="168"/>
      <c r="L192" s="165"/>
      <c r="M192" s="169"/>
      <c r="T192" s="170"/>
      <c r="AT192" s="166" t="s">
        <v>177</v>
      </c>
      <c r="AU192" s="166" t="s">
        <v>91</v>
      </c>
      <c r="AV192" s="14" t="s">
        <v>25</v>
      </c>
      <c r="AW192" s="14" t="s">
        <v>38</v>
      </c>
      <c r="AX192" s="14" t="s">
        <v>83</v>
      </c>
      <c r="AY192" s="166" t="s">
        <v>168</v>
      </c>
    </row>
    <row r="193" spans="2:65" s="12" customFormat="1" ht="11.25">
      <c r="B193" s="150"/>
      <c r="D193" s="151" t="s">
        <v>177</v>
      </c>
      <c r="E193" s="152" t="s">
        <v>1</v>
      </c>
      <c r="F193" s="153" t="s">
        <v>284</v>
      </c>
      <c r="H193" s="154">
        <v>7.665</v>
      </c>
      <c r="I193" s="155"/>
      <c r="L193" s="150"/>
      <c r="M193" s="156"/>
      <c r="T193" s="157"/>
      <c r="AT193" s="152" t="s">
        <v>177</v>
      </c>
      <c r="AU193" s="152" t="s">
        <v>91</v>
      </c>
      <c r="AV193" s="12" t="s">
        <v>91</v>
      </c>
      <c r="AW193" s="12" t="s">
        <v>38</v>
      </c>
      <c r="AX193" s="12" t="s">
        <v>83</v>
      </c>
      <c r="AY193" s="152" t="s">
        <v>168</v>
      </c>
    </row>
    <row r="194" spans="2:65" s="13" customFormat="1" ht="11.25">
      <c r="B194" s="158"/>
      <c r="D194" s="151" t="s">
        <v>177</v>
      </c>
      <c r="E194" s="159" t="s">
        <v>1</v>
      </c>
      <c r="F194" s="160" t="s">
        <v>217</v>
      </c>
      <c r="H194" s="161">
        <v>7.665</v>
      </c>
      <c r="I194" s="162"/>
      <c r="L194" s="158"/>
      <c r="M194" s="163"/>
      <c r="T194" s="164"/>
      <c r="AT194" s="159" t="s">
        <v>177</v>
      </c>
      <c r="AU194" s="159" t="s">
        <v>91</v>
      </c>
      <c r="AV194" s="13" t="s">
        <v>175</v>
      </c>
      <c r="AW194" s="13" t="s">
        <v>38</v>
      </c>
      <c r="AX194" s="13" t="s">
        <v>25</v>
      </c>
      <c r="AY194" s="159" t="s">
        <v>168</v>
      </c>
    </row>
    <row r="195" spans="2:65" s="1" customFormat="1" ht="33" customHeight="1">
      <c r="B195" s="32"/>
      <c r="C195" s="137" t="s">
        <v>285</v>
      </c>
      <c r="D195" s="137" t="s">
        <v>170</v>
      </c>
      <c r="E195" s="138" t="s">
        <v>286</v>
      </c>
      <c r="F195" s="139" t="s">
        <v>287</v>
      </c>
      <c r="G195" s="140" t="s">
        <v>250</v>
      </c>
      <c r="H195" s="141">
        <v>107.31399999999999</v>
      </c>
      <c r="I195" s="142"/>
      <c r="J195" s="143">
        <f>ROUND(I195*H195,2)</f>
        <v>0</v>
      </c>
      <c r="K195" s="139" t="s">
        <v>174</v>
      </c>
      <c r="L195" s="32"/>
      <c r="M195" s="144" t="s">
        <v>1</v>
      </c>
      <c r="N195" s="145" t="s">
        <v>48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175</v>
      </c>
      <c r="AT195" s="148" t="s">
        <v>170</v>
      </c>
      <c r="AU195" s="148" t="s">
        <v>91</v>
      </c>
      <c r="AY195" s="17" t="s">
        <v>168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25</v>
      </c>
      <c r="BK195" s="149">
        <f>ROUND(I195*H195,2)</f>
        <v>0</v>
      </c>
      <c r="BL195" s="17" t="s">
        <v>175</v>
      </c>
      <c r="BM195" s="148" t="s">
        <v>288</v>
      </c>
    </row>
    <row r="196" spans="2:65" s="12" customFormat="1" ht="11.25">
      <c r="B196" s="150"/>
      <c r="D196" s="151" t="s">
        <v>177</v>
      </c>
      <c r="E196" s="152" t="s">
        <v>1</v>
      </c>
      <c r="F196" s="153" t="s">
        <v>289</v>
      </c>
      <c r="H196" s="154">
        <v>107.31399999999999</v>
      </c>
      <c r="I196" s="155"/>
      <c r="L196" s="150"/>
      <c r="M196" s="156"/>
      <c r="T196" s="157"/>
      <c r="AT196" s="152" t="s">
        <v>177</v>
      </c>
      <c r="AU196" s="152" t="s">
        <v>91</v>
      </c>
      <c r="AV196" s="12" t="s">
        <v>91</v>
      </c>
      <c r="AW196" s="12" t="s">
        <v>38</v>
      </c>
      <c r="AX196" s="12" t="s">
        <v>25</v>
      </c>
      <c r="AY196" s="152" t="s">
        <v>168</v>
      </c>
    </row>
    <row r="197" spans="2:65" s="1" customFormat="1" ht="33" customHeight="1">
      <c r="B197" s="32"/>
      <c r="C197" s="137" t="s">
        <v>290</v>
      </c>
      <c r="D197" s="137" t="s">
        <v>170</v>
      </c>
      <c r="E197" s="138" t="s">
        <v>291</v>
      </c>
      <c r="F197" s="139" t="s">
        <v>292</v>
      </c>
      <c r="G197" s="140" t="s">
        <v>250</v>
      </c>
      <c r="H197" s="141">
        <v>38.326999999999998</v>
      </c>
      <c r="I197" s="142"/>
      <c r="J197" s="143">
        <f>ROUND(I197*H197,2)</f>
        <v>0</v>
      </c>
      <c r="K197" s="139" t="s">
        <v>174</v>
      </c>
      <c r="L197" s="32"/>
      <c r="M197" s="144" t="s">
        <v>1</v>
      </c>
      <c r="N197" s="145" t="s">
        <v>48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175</v>
      </c>
      <c r="AT197" s="148" t="s">
        <v>170</v>
      </c>
      <c r="AU197" s="148" t="s">
        <v>91</v>
      </c>
      <c r="AY197" s="17" t="s">
        <v>168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25</v>
      </c>
      <c r="BK197" s="149">
        <f>ROUND(I197*H197,2)</f>
        <v>0</v>
      </c>
      <c r="BL197" s="17" t="s">
        <v>175</v>
      </c>
      <c r="BM197" s="148" t="s">
        <v>293</v>
      </c>
    </row>
    <row r="198" spans="2:65" s="12" customFormat="1" ht="11.25">
      <c r="B198" s="150"/>
      <c r="D198" s="151" t="s">
        <v>177</v>
      </c>
      <c r="E198" s="152" t="s">
        <v>1</v>
      </c>
      <c r="F198" s="153" t="s">
        <v>294</v>
      </c>
      <c r="H198" s="154">
        <v>38.326999999999998</v>
      </c>
      <c r="I198" s="155"/>
      <c r="L198" s="150"/>
      <c r="M198" s="156"/>
      <c r="T198" s="157"/>
      <c r="AT198" s="152" t="s">
        <v>177</v>
      </c>
      <c r="AU198" s="152" t="s">
        <v>91</v>
      </c>
      <c r="AV198" s="12" t="s">
        <v>91</v>
      </c>
      <c r="AW198" s="12" t="s">
        <v>38</v>
      </c>
      <c r="AX198" s="12" t="s">
        <v>25</v>
      </c>
      <c r="AY198" s="152" t="s">
        <v>168</v>
      </c>
    </row>
    <row r="199" spans="2:65" s="1" customFormat="1" ht="24.2" customHeight="1">
      <c r="B199" s="32"/>
      <c r="C199" s="137" t="s">
        <v>295</v>
      </c>
      <c r="D199" s="137" t="s">
        <v>170</v>
      </c>
      <c r="E199" s="138" t="s">
        <v>296</v>
      </c>
      <c r="F199" s="139" t="s">
        <v>297</v>
      </c>
      <c r="G199" s="140" t="s">
        <v>199</v>
      </c>
      <c r="H199" s="141">
        <v>99</v>
      </c>
      <c r="I199" s="142"/>
      <c r="J199" s="143">
        <f>ROUND(I199*H199,2)</f>
        <v>0</v>
      </c>
      <c r="K199" s="139" t="s">
        <v>189</v>
      </c>
      <c r="L199" s="32"/>
      <c r="M199" s="144" t="s">
        <v>1</v>
      </c>
      <c r="N199" s="145" t="s">
        <v>48</v>
      </c>
      <c r="P199" s="146">
        <f>O199*H199</f>
        <v>0</v>
      </c>
      <c r="Q199" s="146">
        <v>0</v>
      </c>
      <c r="R199" s="146">
        <f>Q199*H199</f>
        <v>0</v>
      </c>
      <c r="S199" s="146">
        <v>1.5520000000000001E-2</v>
      </c>
      <c r="T199" s="147">
        <f>S199*H199</f>
        <v>1.5364800000000001</v>
      </c>
      <c r="AR199" s="148" t="s">
        <v>175</v>
      </c>
      <c r="AT199" s="148" t="s">
        <v>170</v>
      </c>
      <c r="AU199" s="148" t="s">
        <v>91</v>
      </c>
      <c r="AY199" s="17" t="s">
        <v>168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25</v>
      </c>
      <c r="BK199" s="149">
        <f>ROUND(I199*H199,2)</f>
        <v>0</v>
      </c>
      <c r="BL199" s="17" t="s">
        <v>175</v>
      </c>
      <c r="BM199" s="148" t="s">
        <v>298</v>
      </c>
    </row>
    <row r="200" spans="2:65" s="12" customFormat="1" ht="11.25">
      <c r="B200" s="150"/>
      <c r="D200" s="151" t="s">
        <v>177</v>
      </c>
      <c r="E200" s="152" t="s">
        <v>1</v>
      </c>
      <c r="F200" s="153" t="s">
        <v>299</v>
      </c>
      <c r="H200" s="154">
        <v>99</v>
      </c>
      <c r="I200" s="155"/>
      <c r="L200" s="150"/>
      <c r="M200" s="156"/>
      <c r="T200" s="157"/>
      <c r="AT200" s="152" t="s">
        <v>177</v>
      </c>
      <c r="AU200" s="152" t="s">
        <v>91</v>
      </c>
      <c r="AV200" s="12" t="s">
        <v>91</v>
      </c>
      <c r="AW200" s="12" t="s">
        <v>38</v>
      </c>
      <c r="AX200" s="12" t="s">
        <v>25</v>
      </c>
      <c r="AY200" s="152" t="s">
        <v>168</v>
      </c>
    </row>
    <row r="201" spans="2:65" s="1" customFormat="1" ht="24.2" customHeight="1">
      <c r="B201" s="32"/>
      <c r="C201" s="137" t="s">
        <v>300</v>
      </c>
      <c r="D201" s="137" t="s">
        <v>170</v>
      </c>
      <c r="E201" s="138" t="s">
        <v>301</v>
      </c>
      <c r="F201" s="139" t="s">
        <v>302</v>
      </c>
      <c r="G201" s="140" t="s">
        <v>181</v>
      </c>
      <c r="H201" s="141">
        <v>1.536</v>
      </c>
      <c r="I201" s="142"/>
      <c r="J201" s="143">
        <f>ROUND(I201*H201,2)</f>
        <v>0</v>
      </c>
      <c r="K201" s="139" t="s">
        <v>174</v>
      </c>
      <c r="L201" s="32"/>
      <c r="M201" s="144" t="s">
        <v>1</v>
      </c>
      <c r="N201" s="145" t="s">
        <v>48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175</v>
      </c>
      <c r="AT201" s="148" t="s">
        <v>170</v>
      </c>
      <c r="AU201" s="148" t="s">
        <v>91</v>
      </c>
      <c r="AY201" s="17" t="s">
        <v>168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25</v>
      </c>
      <c r="BK201" s="149">
        <f>ROUND(I201*H201,2)</f>
        <v>0</v>
      </c>
      <c r="BL201" s="17" t="s">
        <v>175</v>
      </c>
      <c r="BM201" s="148" t="s">
        <v>303</v>
      </c>
    </row>
    <row r="202" spans="2:65" s="1" customFormat="1" ht="24.2" customHeight="1">
      <c r="B202" s="32"/>
      <c r="C202" s="137" t="s">
        <v>304</v>
      </c>
      <c r="D202" s="137" t="s">
        <v>170</v>
      </c>
      <c r="E202" s="138" t="s">
        <v>305</v>
      </c>
      <c r="F202" s="139" t="s">
        <v>306</v>
      </c>
      <c r="G202" s="140" t="s">
        <v>181</v>
      </c>
      <c r="H202" s="141">
        <v>1.536</v>
      </c>
      <c r="I202" s="142"/>
      <c r="J202" s="143">
        <f>ROUND(I202*H202,2)</f>
        <v>0</v>
      </c>
      <c r="K202" s="139" t="s">
        <v>174</v>
      </c>
      <c r="L202" s="32"/>
      <c r="M202" s="144" t="s">
        <v>1</v>
      </c>
      <c r="N202" s="145" t="s">
        <v>48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175</v>
      </c>
      <c r="AT202" s="148" t="s">
        <v>170</v>
      </c>
      <c r="AU202" s="148" t="s">
        <v>91</v>
      </c>
      <c r="AY202" s="17" t="s">
        <v>168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25</v>
      </c>
      <c r="BK202" s="149">
        <f>ROUND(I202*H202,2)</f>
        <v>0</v>
      </c>
      <c r="BL202" s="17" t="s">
        <v>175</v>
      </c>
      <c r="BM202" s="148" t="s">
        <v>307</v>
      </c>
    </row>
    <row r="203" spans="2:65" s="1" customFormat="1" ht="24.2" customHeight="1">
      <c r="B203" s="32"/>
      <c r="C203" s="137" t="s">
        <v>308</v>
      </c>
      <c r="D203" s="137" t="s">
        <v>170</v>
      </c>
      <c r="E203" s="138" t="s">
        <v>309</v>
      </c>
      <c r="F203" s="139" t="s">
        <v>310</v>
      </c>
      <c r="G203" s="140" t="s">
        <v>181</v>
      </c>
      <c r="H203" s="141">
        <v>10.752000000000001</v>
      </c>
      <c r="I203" s="142"/>
      <c r="J203" s="143">
        <f>ROUND(I203*H203,2)</f>
        <v>0</v>
      </c>
      <c r="K203" s="139" t="s">
        <v>174</v>
      </c>
      <c r="L203" s="32"/>
      <c r="M203" s="144" t="s">
        <v>1</v>
      </c>
      <c r="N203" s="145" t="s">
        <v>48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175</v>
      </c>
      <c r="AT203" s="148" t="s">
        <v>170</v>
      </c>
      <c r="AU203" s="148" t="s">
        <v>91</v>
      </c>
      <c r="AY203" s="17" t="s">
        <v>168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25</v>
      </c>
      <c r="BK203" s="149">
        <f>ROUND(I203*H203,2)</f>
        <v>0</v>
      </c>
      <c r="BL203" s="17" t="s">
        <v>175</v>
      </c>
      <c r="BM203" s="148" t="s">
        <v>311</v>
      </c>
    </row>
    <row r="204" spans="2:65" s="12" customFormat="1" ht="11.25">
      <c r="B204" s="150"/>
      <c r="D204" s="151" t="s">
        <v>177</v>
      </c>
      <c r="F204" s="153" t="s">
        <v>312</v>
      </c>
      <c r="H204" s="154">
        <v>10.752000000000001</v>
      </c>
      <c r="I204" s="155"/>
      <c r="L204" s="150"/>
      <c r="M204" s="156"/>
      <c r="T204" s="157"/>
      <c r="AT204" s="152" t="s">
        <v>177</v>
      </c>
      <c r="AU204" s="152" t="s">
        <v>91</v>
      </c>
      <c r="AV204" s="12" t="s">
        <v>91</v>
      </c>
      <c r="AW204" s="12" t="s">
        <v>4</v>
      </c>
      <c r="AX204" s="12" t="s">
        <v>25</v>
      </c>
      <c r="AY204" s="152" t="s">
        <v>168</v>
      </c>
    </row>
    <row r="205" spans="2:65" s="1" customFormat="1" ht="16.5" customHeight="1">
      <c r="B205" s="32"/>
      <c r="C205" s="137" t="s">
        <v>313</v>
      </c>
      <c r="D205" s="137" t="s">
        <v>170</v>
      </c>
      <c r="E205" s="138" t="s">
        <v>314</v>
      </c>
      <c r="F205" s="139" t="s">
        <v>315</v>
      </c>
      <c r="G205" s="140" t="s">
        <v>181</v>
      </c>
      <c r="H205" s="141">
        <v>1.536</v>
      </c>
      <c r="I205" s="142"/>
      <c r="J205" s="143">
        <f>ROUND(I205*H205,2)</f>
        <v>0</v>
      </c>
      <c r="K205" s="139" t="s">
        <v>189</v>
      </c>
      <c r="L205" s="32"/>
      <c r="M205" s="144" t="s">
        <v>1</v>
      </c>
      <c r="N205" s="145" t="s">
        <v>48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175</v>
      </c>
      <c r="AT205" s="148" t="s">
        <v>170</v>
      </c>
      <c r="AU205" s="148" t="s">
        <v>91</v>
      </c>
      <c r="AY205" s="17" t="s">
        <v>168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25</v>
      </c>
      <c r="BK205" s="149">
        <f>ROUND(I205*H205,2)</f>
        <v>0</v>
      </c>
      <c r="BL205" s="17" t="s">
        <v>175</v>
      </c>
      <c r="BM205" s="148" t="s">
        <v>316</v>
      </c>
    </row>
    <row r="206" spans="2:65" s="1" customFormat="1" ht="21.75" customHeight="1">
      <c r="B206" s="32"/>
      <c r="C206" s="137" t="s">
        <v>87</v>
      </c>
      <c r="D206" s="137" t="s">
        <v>170</v>
      </c>
      <c r="E206" s="138" t="s">
        <v>317</v>
      </c>
      <c r="F206" s="139" t="s">
        <v>318</v>
      </c>
      <c r="G206" s="140" t="s">
        <v>173</v>
      </c>
      <c r="H206" s="141">
        <v>431.6</v>
      </c>
      <c r="I206" s="142"/>
      <c r="J206" s="143">
        <f>ROUND(I206*H206,2)</f>
        <v>0</v>
      </c>
      <c r="K206" s="139" t="s">
        <v>174</v>
      </c>
      <c r="L206" s="32"/>
      <c r="M206" s="144" t="s">
        <v>1</v>
      </c>
      <c r="N206" s="145" t="s">
        <v>48</v>
      </c>
      <c r="P206" s="146">
        <f>O206*H206</f>
        <v>0</v>
      </c>
      <c r="Q206" s="146">
        <v>8.4000000000000003E-4</v>
      </c>
      <c r="R206" s="146">
        <f>Q206*H206</f>
        <v>0.36254400000000003</v>
      </c>
      <c r="S206" s="146">
        <v>0</v>
      </c>
      <c r="T206" s="147">
        <f>S206*H206</f>
        <v>0</v>
      </c>
      <c r="AR206" s="148" t="s">
        <v>175</v>
      </c>
      <c r="AT206" s="148" t="s">
        <v>170</v>
      </c>
      <c r="AU206" s="148" t="s">
        <v>91</v>
      </c>
      <c r="AY206" s="17" t="s">
        <v>168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25</v>
      </c>
      <c r="BK206" s="149">
        <f>ROUND(I206*H206,2)</f>
        <v>0</v>
      </c>
      <c r="BL206" s="17" t="s">
        <v>175</v>
      </c>
      <c r="BM206" s="148" t="s">
        <v>319</v>
      </c>
    </row>
    <row r="207" spans="2:65" s="14" customFormat="1" ht="11.25">
      <c r="B207" s="165"/>
      <c r="D207" s="151" t="s">
        <v>177</v>
      </c>
      <c r="E207" s="166" t="s">
        <v>1</v>
      </c>
      <c r="F207" s="167" t="s">
        <v>274</v>
      </c>
      <c r="H207" s="166" t="s">
        <v>1</v>
      </c>
      <c r="I207" s="168"/>
      <c r="L207" s="165"/>
      <c r="M207" s="169"/>
      <c r="T207" s="170"/>
      <c r="AT207" s="166" t="s">
        <v>177</v>
      </c>
      <c r="AU207" s="166" t="s">
        <v>91</v>
      </c>
      <c r="AV207" s="14" t="s">
        <v>25</v>
      </c>
      <c r="AW207" s="14" t="s">
        <v>38</v>
      </c>
      <c r="AX207" s="14" t="s">
        <v>83</v>
      </c>
      <c r="AY207" s="166" t="s">
        <v>168</v>
      </c>
    </row>
    <row r="208" spans="2:65" s="12" customFormat="1" ht="11.25">
      <c r="B208" s="150"/>
      <c r="D208" s="151" t="s">
        <v>177</v>
      </c>
      <c r="E208" s="152" t="s">
        <v>1</v>
      </c>
      <c r="F208" s="153" t="s">
        <v>320</v>
      </c>
      <c r="H208" s="154">
        <v>114.53700000000001</v>
      </c>
      <c r="I208" s="155"/>
      <c r="L208" s="150"/>
      <c r="M208" s="156"/>
      <c r="T208" s="157"/>
      <c r="AT208" s="152" t="s">
        <v>177</v>
      </c>
      <c r="AU208" s="152" t="s">
        <v>91</v>
      </c>
      <c r="AV208" s="12" t="s">
        <v>91</v>
      </c>
      <c r="AW208" s="12" t="s">
        <v>38</v>
      </c>
      <c r="AX208" s="12" t="s">
        <v>83</v>
      </c>
      <c r="AY208" s="152" t="s">
        <v>168</v>
      </c>
    </row>
    <row r="209" spans="2:65" s="12" customFormat="1" ht="11.25">
      <c r="B209" s="150"/>
      <c r="D209" s="151" t="s">
        <v>177</v>
      </c>
      <c r="E209" s="152" t="s">
        <v>1</v>
      </c>
      <c r="F209" s="153" t="s">
        <v>321</v>
      </c>
      <c r="H209" s="154">
        <v>71.287999999999997</v>
      </c>
      <c r="I209" s="155"/>
      <c r="L209" s="150"/>
      <c r="M209" s="156"/>
      <c r="T209" s="157"/>
      <c r="AT209" s="152" t="s">
        <v>177</v>
      </c>
      <c r="AU209" s="152" t="s">
        <v>91</v>
      </c>
      <c r="AV209" s="12" t="s">
        <v>91</v>
      </c>
      <c r="AW209" s="12" t="s">
        <v>38</v>
      </c>
      <c r="AX209" s="12" t="s">
        <v>83</v>
      </c>
      <c r="AY209" s="152" t="s">
        <v>168</v>
      </c>
    </row>
    <row r="210" spans="2:65" s="12" customFormat="1" ht="11.25">
      <c r="B210" s="150"/>
      <c r="D210" s="151" t="s">
        <v>177</v>
      </c>
      <c r="E210" s="152" t="s">
        <v>1</v>
      </c>
      <c r="F210" s="153" t="s">
        <v>322</v>
      </c>
      <c r="H210" s="154">
        <v>103.14700000000001</v>
      </c>
      <c r="I210" s="155"/>
      <c r="L210" s="150"/>
      <c r="M210" s="156"/>
      <c r="T210" s="157"/>
      <c r="AT210" s="152" t="s">
        <v>177</v>
      </c>
      <c r="AU210" s="152" t="s">
        <v>91</v>
      </c>
      <c r="AV210" s="12" t="s">
        <v>91</v>
      </c>
      <c r="AW210" s="12" t="s">
        <v>38</v>
      </c>
      <c r="AX210" s="12" t="s">
        <v>83</v>
      </c>
      <c r="AY210" s="152" t="s">
        <v>168</v>
      </c>
    </row>
    <row r="211" spans="2:65" s="12" customFormat="1" ht="11.25">
      <c r="B211" s="150"/>
      <c r="D211" s="151" t="s">
        <v>177</v>
      </c>
      <c r="E211" s="152" t="s">
        <v>1</v>
      </c>
      <c r="F211" s="153" t="s">
        <v>323</v>
      </c>
      <c r="H211" s="154">
        <v>142.62799999999999</v>
      </c>
      <c r="I211" s="155"/>
      <c r="L211" s="150"/>
      <c r="M211" s="156"/>
      <c r="T211" s="157"/>
      <c r="AT211" s="152" t="s">
        <v>177</v>
      </c>
      <c r="AU211" s="152" t="s">
        <v>91</v>
      </c>
      <c r="AV211" s="12" t="s">
        <v>91</v>
      </c>
      <c r="AW211" s="12" t="s">
        <v>38</v>
      </c>
      <c r="AX211" s="12" t="s">
        <v>83</v>
      </c>
      <c r="AY211" s="152" t="s">
        <v>168</v>
      </c>
    </row>
    <row r="212" spans="2:65" s="13" customFormat="1" ht="11.25">
      <c r="B212" s="158"/>
      <c r="D212" s="151" t="s">
        <v>177</v>
      </c>
      <c r="E212" s="159" t="s">
        <v>1</v>
      </c>
      <c r="F212" s="160" t="s">
        <v>217</v>
      </c>
      <c r="H212" s="161">
        <v>431.6</v>
      </c>
      <c r="I212" s="162"/>
      <c r="L212" s="158"/>
      <c r="M212" s="163"/>
      <c r="T212" s="164"/>
      <c r="AT212" s="159" t="s">
        <v>177</v>
      </c>
      <c r="AU212" s="159" t="s">
        <v>91</v>
      </c>
      <c r="AV212" s="13" t="s">
        <v>175</v>
      </c>
      <c r="AW212" s="13" t="s">
        <v>38</v>
      </c>
      <c r="AX212" s="13" t="s">
        <v>25</v>
      </c>
      <c r="AY212" s="159" t="s">
        <v>168</v>
      </c>
    </row>
    <row r="213" spans="2:65" s="1" customFormat="1" ht="24.2" customHeight="1">
      <c r="B213" s="32"/>
      <c r="C213" s="137" t="s">
        <v>324</v>
      </c>
      <c r="D213" s="137" t="s">
        <v>170</v>
      </c>
      <c r="E213" s="138" t="s">
        <v>325</v>
      </c>
      <c r="F213" s="139" t="s">
        <v>326</v>
      </c>
      <c r="G213" s="140" t="s">
        <v>173</v>
      </c>
      <c r="H213" s="141">
        <v>431.6</v>
      </c>
      <c r="I213" s="142"/>
      <c r="J213" s="143">
        <f>ROUND(I213*H213,2)</f>
        <v>0</v>
      </c>
      <c r="K213" s="139" t="s">
        <v>174</v>
      </c>
      <c r="L213" s="32"/>
      <c r="M213" s="144" t="s">
        <v>1</v>
      </c>
      <c r="N213" s="145" t="s">
        <v>48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175</v>
      </c>
      <c r="AT213" s="148" t="s">
        <v>170</v>
      </c>
      <c r="AU213" s="148" t="s">
        <v>91</v>
      </c>
      <c r="AY213" s="17" t="s">
        <v>168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25</v>
      </c>
      <c r="BK213" s="149">
        <f>ROUND(I213*H213,2)</f>
        <v>0</v>
      </c>
      <c r="BL213" s="17" t="s">
        <v>175</v>
      </c>
      <c r="BM213" s="148" t="s">
        <v>327</v>
      </c>
    </row>
    <row r="214" spans="2:65" s="1" customFormat="1" ht="37.9" customHeight="1">
      <c r="B214" s="32"/>
      <c r="C214" s="137" t="s">
        <v>328</v>
      </c>
      <c r="D214" s="137" t="s">
        <v>170</v>
      </c>
      <c r="E214" s="138" t="s">
        <v>329</v>
      </c>
      <c r="F214" s="139" t="s">
        <v>330</v>
      </c>
      <c r="G214" s="140" t="s">
        <v>250</v>
      </c>
      <c r="H214" s="141">
        <v>129.81299999999999</v>
      </c>
      <c r="I214" s="142"/>
      <c r="J214" s="143">
        <f>ROUND(I214*H214,2)</f>
        <v>0</v>
      </c>
      <c r="K214" s="139" t="s">
        <v>174</v>
      </c>
      <c r="L214" s="32"/>
      <c r="M214" s="144" t="s">
        <v>1</v>
      </c>
      <c r="N214" s="145" t="s">
        <v>48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175</v>
      </c>
      <c r="AT214" s="148" t="s">
        <v>170</v>
      </c>
      <c r="AU214" s="148" t="s">
        <v>91</v>
      </c>
      <c r="AY214" s="17" t="s">
        <v>168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25</v>
      </c>
      <c r="BK214" s="149">
        <f>ROUND(I214*H214,2)</f>
        <v>0</v>
      </c>
      <c r="BL214" s="17" t="s">
        <v>175</v>
      </c>
      <c r="BM214" s="148" t="s">
        <v>331</v>
      </c>
    </row>
    <row r="215" spans="2:65" s="12" customFormat="1" ht="11.25">
      <c r="B215" s="150"/>
      <c r="D215" s="151" t="s">
        <v>177</v>
      </c>
      <c r="E215" s="152" t="s">
        <v>1</v>
      </c>
      <c r="F215" s="153" t="s">
        <v>332</v>
      </c>
      <c r="H215" s="154">
        <v>173.084</v>
      </c>
      <c r="I215" s="155"/>
      <c r="L215" s="150"/>
      <c r="M215" s="156"/>
      <c r="T215" s="157"/>
      <c r="AT215" s="152" t="s">
        <v>177</v>
      </c>
      <c r="AU215" s="152" t="s">
        <v>91</v>
      </c>
      <c r="AV215" s="12" t="s">
        <v>91</v>
      </c>
      <c r="AW215" s="12" t="s">
        <v>38</v>
      </c>
      <c r="AX215" s="12" t="s">
        <v>83</v>
      </c>
      <c r="AY215" s="152" t="s">
        <v>168</v>
      </c>
    </row>
    <row r="216" spans="2:65" s="13" customFormat="1" ht="11.25">
      <c r="B216" s="158"/>
      <c r="D216" s="151" t="s">
        <v>177</v>
      </c>
      <c r="E216" s="159" t="s">
        <v>115</v>
      </c>
      <c r="F216" s="160" t="s">
        <v>217</v>
      </c>
      <c r="H216" s="161">
        <v>173.084</v>
      </c>
      <c r="I216" s="162"/>
      <c r="L216" s="158"/>
      <c r="M216" s="163"/>
      <c r="T216" s="164"/>
      <c r="AT216" s="159" t="s">
        <v>177</v>
      </c>
      <c r="AU216" s="159" t="s">
        <v>91</v>
      </c>
      <c r="AV216" s="13" t="s">
        <v>175</v>
      </c>
      <c r="AW216" s="13" t="s">
        <v>38</v>
      </c>
      <c r="AX216" s="13" t="s">
        <v>83</v>
      </c>
      <c r="AY216" s="159" t="s">
        <v>168</v>
      </c>
    </row>
    <row r="217" spans="2:65" s="12" customFormat="1" ht="11.25">
      <c r="B217" s="150"/>
      <c r="D217" s="151" t="s">
        <v>177</v>
      </c>
      <c r="E217" s="152" t="s">
        <v>1</v>
      </c>
      <c r="F217" s="153" t="s">
        <v>333</v>
      </c>
      <c r="H217" s="154">
        <v>129.81299999999999</v>
      </c>
      <c r="I217" s="155"/>
      <c r="L217" s="150"/>
      <c r="M217" s="156"/>
      <c r="T217" s="157"/>
      <c r="AT217" s="152" t="s">
        <v>177</v>
      </c>
      <c r="AU217" s="152" t="s">
        <v>91</v>
      </c>
      <c r="AV217" s="12" t="s">
        <v>91</v>
      </c>
      <c r="AW217" s="12" t="s">
        <v>38</v>
      </c>
      <c r="AX217" s="12" t="s">
        <v>83</v>
      </c>
      <c r="AY217" s="152" t="s">
        <v>168</v>
      </c>
    </row>
    <row r="218" spans="2:65" s="13" customFormat="1" ht="11.25">
      <c r="B218" s="158"/>
      <c r="D218" s="151" t="s">
        <v>177</v>
      </c>
      <c r="E218" s="159" t="s">
        <v>1</v>
      </c>
      <c r="F218" s="160" t="s">
        <v>217</v>
      </c>
      <c r="H218" s="161">
        <v>129.81299999999999</v>
      </c>
      <c r="I218" s="162"/>
      <c r="L218" s="158"/>
      <c r="M218" s="163"/>
      <c r="T218" s="164"/>
      <c r="AT218" s="159" t="s">
        <v>177</v>
      </c>
      <c r="AU218" s="159" t="s">
        <v>91</v>
      </c>
      <c r="AV218" s="13" t="s">
        <v>175</v>
      </c>
      <c r="AW218" s="13" t="s">
        <v>38</v>
      </c>
      <c r="AX218" s="13" t="s">
        <v>25</v>
      </c>
      <c r="AY218" s="159" t="s">
        <v>168</v>
      </c>
    </row>
    <row r="219" spans="2:65" s="1" customFormat="1" ht="37.9" customHeight="1">
      <c r="B219" s="32"/>
      <c r="C219" s="137" t="s">
        <v>334</v>
      </c>
      <c r="D219" s="137" t="s">
        <v>170</v>
      </c>
      <c r="E219" s="138" t="s">
        <v>335</v>
      </c>
      <c r="F219" s="139" t="s">
        <v>336</v>
      </c>
      <c r="G219" s="140" t="s">
        <v>250</v>
      </c>
      <c r="H219" s="141">
        <v>43.271000000000001</v>
      </c>
      <c r="I219" s="142"/>
      <c r="J219" s="143">
        <f>ROUND(I219*H219,2)</f>
        <v>0</v>
      </c>
      <c r="K219" s="139" t="s">
        <v>174</v>
      </c>
      <c r="L219" s="32"/>
      <c r="M219" s="144" t="s">
        <v>1</v>
      </c>
      <c r="N219" s="145" t="s">
        <v>48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175</v>
      </c>
      <c r="AT219" s="148" t="s">
        <v>170</v>
      </c>
      <c r="AU219" s="148" t="s">
        <v>91</v>
      </c>
      <c r="AY219" s="17" t="s">
        <v>168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7" t="s">
        <v>25</v>
      </c>
      <c r="BK219" s="149">
        <f>ROUND(I219*H219,2)</f>
        <v>0</v>
      </c>
      <c r="BL219" s="17" t="s">
        <v>175</v>
      </c>
      <c r="BM219" s="148" t="s">
        <v>337</v>
      </c>
    </row>
    <row r="220" spans="2:65" s="12" customFormat="1" ht="11.25">
      <c r="B220" s="150"/>
      <c r="D220" s="151" t="s">
        <v>177</v>
      </c>
      <c r="E220" s="152" t="s">
        <v>1</v>
      </c>
      <c r="F220" s="153" t="s">
        <v>338</v>
      </c>
      <c r="H220" s="154">
        <v>43.271000000000001</v>
      </c>
      <c r="I220" s="155"/>
      <c r="L220" s="150"/>
      <c r="M220" s="156"/>
      <c r="T220" s="157"/>
      <c r="AT220" s="152" t="s">
        <v>177</v>
      </c>
      <c r="AU220" s="152" t="s">
        <v>91</v>
      </c>
      <c r="AV220" s="12" t="s">
        <v>91</v>
      </c>
      <c r="AW220" s="12" t="s">
        <v>38</v>
      </c>
      <c r="AX220" s="12" t="s">
        <v>25</v>
      </c>
      <c r="AY220" s="152" t="s">
        <v>168</v>
      </c>
    </row>
    <row r="221" spans="2:65" s="1" customFormat="1" ht="16.5" customHeight="1">
      <c r="B221" s="32"/>
      <c r="C221" s="137" t="s">
        <v>339</v>
      </c>
      <c r="D221" s="137" t="s">
        <v>170</v>
      </c>
      <c r="E221" s="138" t="s">
        <v>340</v>
      </c>
      <c r="F221" s="139" t="s">
        <v>341</v>
      </c>
      <c r="G221" s="140" t="s">
        <v>250</v>
      </c>
      <c r="H221" s="141">
        <v>173.084</v>
      </c>
      <c r="I221" s="142"/>
      <c r="J221" s="143">
        <f>ROUND(I221*H221,2)</f>
        <v>0</v>
      </c>
      <c r="K221" s="139" t="s">
        <v>189</v>
      </c>
      <c r="L221" s="32"/>
      <c r="M221" s="144" t="s">
        <v>1</v>
      </c>
      <c r="N221" s="145" t="s">
        <v>48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175</v>
      </c>
      <c r="AT221" s="148" t="s">
        <v>170</v>
      </c>
      <c r="AU221" s="148" t="s">
        <v>91</v>
      </c>
      <c r="AY221" s="17" t="s">
        <v>168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25</v>
      </c>
      <c r="BK221" s="149">
        <f>ROUND(I221*H221,2)</f>
        <v>0</v>
      </c>
      <c r="BL221" s="17" t="s">
        <v>175</v>
      </c>
      <c r="BM221" s="148" t="s">
        <v>342</v>
      </c>
    </row>
    <row r="222" spans="2:65" s="12" customFormat="1" ht="11.25">
      <c r="B222" s="150"/>
      <c r="D222" s="151" t="s">
        <v>177</v>
      </c>
      <c r="E222" s="152" t="s">
        <v>1</v>
      </c>
      <c r="F222" s="153" t="s">
        <v>115</v>
      </c>
      <c r="H222" s="154">
        <v>173.084</v>
      </c>
      <c r="I222" s="155"/>
      <c r="L222" s="150"/>
      <c r="M222" s="156"/>
      <c r="T222" s="157"/>
      <c r="AT222" s="152" t="s">
        <v>177</v>
      </c>
      <c r="AU222" s="152" t="s">
        <v>91</v>
      </c>
      <c r="AV222" s="12" t="s">
        <v>91</v>
      </c>
      <c r="AW222" s="12" t="s">
        <v>38</v>
      </c>
      <c r="AX222" s="12" t="s">
        <v>25</v>
      </c>
      <c r="AY222" s="152" t="s">
        <v>168</v>
      </c>
    </row>
    <row r="223" spans="2:65" s="1" customFormat="1" ht="24.2" customHeight="1">
      <c r="B223" s="32"/>
      <c r="C223" s="137" t="s">
        <v>343</v>
      </c>
      <c r="D223" s="137" t="s">
        <v>170</v>
      </c>
      <c r="E223" s="138" t="s">
        <v>344</v>
      </c>
      <c r="F223" s="139" t="s">
        <v>345</v>
      </c>
      <c r="G223" s="140" t="s">
        <v>250</v>
      </c>
      <c r="H223" s="141">
        <v>145.62100000000001</v>
      </c>
      <c r="I223" s="142"/>
      <c r="J223" s="143">
        <f>ROUND(I223*H223,2)</f>
        <v>0</v>
      </c>
      <c r="K223" s="139" t="s">
        <v>174</v>
      </c>
      <c r="L223" s="32"/>
      <c r="M223" s="144" t="s">
        <v>1</v>
      </c>
      <c r="N223" s="145" t="s">
        <v>48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175</v>
      </c>
      <c r="AT223" s="148" t="s">
        <v>170</v>
      </c>
      <c r="AU223" s="148" t="s">
        <v>91</v>
      </c>
      <c r="AY223" s="17" t="s">
        <v>168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25</v>
      </c>
      <c r="BK223" s="149">
        <f>ROUND(I223*H223,2)</f>
        <v>0</v>
      </c>
      <c r="BL223" s="17" t="s">
        <v>175</v>
      </c>
      <c r="BM223" s="148" t="s">
        <v>346</v>
      </c>
    </row>
    <row r="224" spans="2:65" s="12" customFormat="1" ht="11.25">
      <c r="B224" s="150"/>
      <c r="D224" s="151" t="s">
        <v>177</v>
      </c>
      <c r="E224" s="152" t="s">
        <v>1</v>
      </c>
      <c r="F224" s="153" t="s">
        <v>347</v>
      </c>
      <c r="H224" s="154">
        <v>237.37899999999999</v>
      </c>
      <c r="I224" s="155"/>
      <c r="L224" s="150"/>
      <c r="M224" s="156"/>
      <c r="T224" s="157"/>
      <c r="AT224" s="152" t="s">
        <v>177</v>
      </c>
      <c r="AU224" s="152" t="s">
        <v>91</v>
      </c>
      <c r="AV224" s="12" t="s">
        <v>91</v>
      </c>
      <c r="AW224" s="12" t="s">
        <v>38</v>
      </c>
      <c r="AX224" s="12" t="s">
        <v>83</v>
      </c>
      <c r="AY224" s="152" t="s">
        <v>168</v>
      </c>
    </row>
    <row r="225" spans="2:65" s="14" customFormat="1" ht="11.25">
      <c r="B225" s="165"/>
      <c r="D225" s="151" t="s">
        <v>177</v>
      </c>
      <c r="E225" s="166" t="s">
        <v>1</v>
      </c>
      <c r="F225" s="167" t="s">
        <v>348</v>
      </c>
      <c r="H225" s="166" t="s">
        <v>1</v>
      </c>
      <c r="I225" s="168"/>
      <c r="L225" s="165"/>
      <c r="M225" s="169"/>
      <c r="T225" s="170"/>
      <c r="AT225" s="166" t="s">
        <v>177</v>
      </c>
      <c r="AU225" s="166" t="s">
        <v>91</v>
      </c>
      <c r="AV225" s="14" t="s">
        <v>25</v>
      </c>
      <c r="AW225" s="14" t="s">
        <v>38</v>
      </c>
      <c r="AX225" s="14" t="s">
        <v>83</v>
      </c>
      <c r="AY225" s="166" t="s">
        <v>168</v>
      </c>
    </row>
    <row r="226" spans="2:65" s="12" customFormat="1" ht="11.25">
      <c r="B226" s="150"/>
      <c r="D226" s="151" t="s">
        <v>177</v>
      </c>
      <c r="E226" s="152" t="s">
        <v>1</v>
      </c>
      <c r="F226" s="153" t="s">
        <v>349</v>
      </c>
      <c r="H226" s="154">
        <v>-66.040000000000006</v>
      </c>
      <c r="I226" s="155"/>
      <c r="L226" s="150"/>
      <c r="M226" s="156"/>
      <c r="T226" s="157"/>
      <c r="AT226" s="152" t="s">
        <v>177</v>
      </c>
      <c r="AU226" s="152" t="s">
        <v>91</v>
      </c>
      <c r="AV226" s="12" t="s">
        <v>91</v>
      </c>
      <c r="AW226" s="12" t="s">
        <v>38</v>
      </c>
      <c r="AX226" s="12" t="s">
        <v>83</v>
      </c>
      <c r="AY226" s="152" t="s">
        <v>168</v>
      </c>
    </row>
    <row r="227" spans="2:65" s="14" customFormat="1" ht="11.25">
      <c r="B227" s="165"/>
      <c r="D227" s="151" t="s">
        <v>177</v>
      </c>
      <c r="E227" s="166" t="s">
        <v>1</v>
      </c>
      <c r="F227" s="167" t="s">
        <v>350</v>
      </c>
      <c r="H227" s="166" t="s">
        <v>1</v>
      </c>
      <c r="I227" s="168"/>
      <c r="L227" s="165"/>
      <c r="M227" s="169"/>
      <c r="T227" s="170"/>
      <c r="AT227" s="166" t="s">
        <v>177</v>
      </c>
      <c r="AU227" s="166" t="s">
        <v>91</v>
      </c>
      <c r="AV227" s="14" t="s">
        <v>25</v>
      </c>
      <c r="AW227" s="14" t="s">
        <v>38</v>
      </c>
      <c r="AX227" s="14" t="s">
        <v>83</v>
      </c>
      <c r="AY227" s="166" t="s">
        <v>168</v>
      </c>
    </row>
    <row r="228" spans="2:65" s="12" customFormat="1" ht="11.25">
      <c r="B228" s="150"/>
      <c r="D228" s="151" t="s">
        <v>177</v>
      </c>
      <c r="E228" s="152" t="s">
        <v>1</v>
      </c>
      <c r="F228" s="153" t="s">
        <v>351</v>
      </c>
      <c r="H228" s="154">
        <v>-25.718</v>
      </c>
      <c r="I228" s="155"/>
      <c r="L228" s="150"/>
      <c r="M228" s="156"/>
      <c r="T228" s="157"/>
      <c r="AT228" s="152" t="s">
        <v>177</v>
      </c>
      <c r="AU228" s="152" t="s">
        <v>91</v>
      </c>
      <c r="AV228" s="12" t="s">
        <v>91</v>
      </c>
      <c r="AW228" s="12" t="s">
        <v>38</v>
      </c>
      <c r="AX228" s="12" t="s">
        <v>83</v>
      </c>
      <c r="AY228" s="152" t="s">
        <v>168</v>
      </c>
    </row>
    <row r="229" spans="2:65" s="13" customFormat="1" ht="11.25">
      <c r="B229" s="158"/>
      <c r="D229" s="151" t="s">
        <v>177</v>
      </c>
      <c r="E229" s="159" t="s">
        <v>131</v>
      </c>
      <c r="F229" s="160" t="s">
        <v>217</v>
      </c>
      <c r="H229" s="161">
        <v>145.62100000000001</v>
      </c>
      <c r="I229" s="162"/>
      <c r="L229" s="158"/>
      <c r="M229" s="163"/>
      <c r="T229" s="164"/>
      <c r="AT229" s="159" t="s">
        <v>177</v>
      </c>
      <c r="AU229" s="159" t="s">
        <v>91</v>
      </c>
      <c r="AV229" s="13" t="s">
        <v>175</v>
      </c>
      <c r="AW229" s="13" t="s">
        <v>38</v>
      </c>
      <c r="AX229" s="13" t="s">
        <v>25</v>
      </c>
      <c r="AY229" s="159" t="s">
        <v>168</v>
      </c>
    </row>
    <row r="230" spans="2:65" s="1" customFormat="1" ht="24.2" customHeight="1">
      <c r="B230" s="32"/>
      <c r="C230" s="178" t="s">
        <v>352</v>
      </c>
      <c r="D230" s="178" t="s">
        <v>353</v>
      </c>
      <c r="E230" s="179" t="s">
        <v>354</v>
      </c>
      <c r="F230" s="180" t="s">
        <v>355</v>
      </c>
      <c r="G230" s="181" t="s">
        <v>250</v>
      </c>
      <c r="H230" s="182">
        <v>152.90199999999999</v>
      </c>
      <c r="I230" s="183"/>
      <c r="J230" s="184">
        <f>ROUND(I230*H230,2)</f>
        <v>0</v>
      </c>
      <c r="K230" s="180" t="s">
        <v>189</v>
      </c>
      <c r="L230" s="185"/>
      <c r="M230" s="186" t="s">
        <v>1</v>
      </c>
      <c r="N230" s="187" t="s">
        <v>48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205</v>
      </c>
      <c r="AT230" s="148" t="s">
        <v>353</v>
      </c>
      <c r="AU230" s="148" t="s">
        <v>91</v>
      </c>
      <c r="AY230" s="17" t="s">
        <v>168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25</v>
      </c>
      <c r="BK230" s="149">
        <f>ROUND(I230*H230,2)</f>
        <v>0</v>
      </c>
      <c r="BL230" s="17" t="s">
        <v>175</v>
      </c>
      <c r="BM230" s="148" t="s">
        <v>356</v>
      </c>
    </row>
    <row r="231" spans="2:65" s="12" customFormat="1" ht="11.25">
      <c r="B231" s="150"/>
      <c r="D231" s="151" t="s">
        <v>177</v>
      </c>
      <c r="E231" s="152" t="s">
        <v>1</v>
      </c>
      <c r="F231" s="153" t="s">
        <v>357</v>
      </c>
      <c r="H231" s="154">
        <v>152.90199999999999</v>
      </c>
      <c r="I231" s="155"/>
      <c r="L231" s="150"/>
      <c r="M231" s="156"/>
      <c r="T231" s="157"/>
      <c r="AT231" s="152" t="s">
        <v>177</v>
      </c>
      <c r="AU231" s="152" t="s">
        <v>91</v>
      </c>
      <c r="AV231" s="12" t="s">
        <v>91</v>
      </c>
      <c r="AW231" s="12" t="s">
        <v>38</v>
      </c>
      <c r="AX231" s="12" t="s">
        <v>25</v>
      </c>
      <c r="AY231" s="152" t="s">
        <v>168</v>
      </c>
    </row>
    <row r="232" spans="2:65" s="1" customFormat="1" ht="24.2" customHeight="1">
      <c r="B232" s="32"/>
      <c r="C232" s="137" t="s">
        <v>358</v>
      </c>
      <c r="D232" s="137" t="s">
        <v>170</v>
      </c>
      <c r="E232" s="138" t="s">
        <v>359</v>
      </c>
      <c r="F232" s="139" t="s">
        <v>360</v>
      </c>
      <c r="G232" s="140" t="s">
        <v>250</v>
      </c>
      <c r="H232" s="141">
        <v>152.90199999999999</v>
      </c>
      <c r="I232" s="142"/>
      <c r="J232" s="143">
        <f>ROUND(I232*H232,2)</f>
        <v>0</v>
      </c>
      <c r="K232" s="139" t="s">
        <v>174</v>
      </c>
      <c r="L232" s="32"/>
      <c r="M232" s="144" t="s">
        <v>1</v>
      </c>
      <c r="N232" s="145" t="s">
        <v>48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175</v>
      </c>
      <c r="AT232" s="148" t="s">
        <v>170</v>
      </c>
      <c r="AU232" s="148" t="s">
        <v>91</v>
      </c>
      <c r="AY232" s="17" t="s">
        <v>168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25</v>
      </c>
      <c r="BK232" s="149">
        <f>ROUND(I232*H232,2)</f>
        <v>0</v>
      </c>
      <c r="BL232" s="17" t="s">
        <v>175</v>
      </c>
      <c r="BM232" s="148" t="s">
        <v>361</v>
      </c>
    </row>
    <row r="233" spans="2:65" s="12" customFormat="1" ht="11.25">
      <c r="B233" s="150"/>
      <c r="D233" s="151" t="s">
        <v>177</v>
      </c>
      <c r="E233" s="152" t="s">
        <v>1</v>
      </c>
      <c r="F233" s="153" t="s">
        <v>362</v>
      </c>
      <c r="H233" s="154">
        <v>152.90199999999999</v>
      </c>
      <c r="I233" s="155"/>
      <c r="L233" s="150"/>
      <c r="M233" s="156"/>
      <c r="T233" s="157"/>
      <c r="AT233" s="152" t="s">
        <v>177</v>
      </c>
      <c r="AU233" s="152" t="s">
        <v>91</v>
      </c>
      <c r="AV233" s="12" t="s">
        <v>91</v>
      </c>
      <c r="AW233" s="12" t="s">
        <v>38</v>
      </c>
      <c r="AX233" s="12" t="s">
        <v>25</v>
      </c>
      <c r="AY233" s="152" t="s">
        <v>168</v>
      </c>
    </row>
    <row r="234" spans="2:65" s="1" customFormat="1" ht="37.9" customHeight="1">
      <c r="B234" s="32"/>
      <c r="C234" s="137" t="s">
        <v>363</v>
      </c>
      <c r="D234" s="137" t="s">
        <v>170</v>
      </c>
      <c r="E234" s="138" t="s">
        <v>364</v>
      </c>
      <c r="F234" s="139" t="s">
        <v>365</v>
      </c>
      <c r="G234" s="140" t="s">
        <v>250</v>
      </c>
      <c r="H234" s="141">
        <v>152.90199999999999</v>
      </c>
      <c r="I234" s="142"/>
      <c r="J234" s="143">
        <f>ROUND(I234*H234,2)</f>
        <v>0</v>
      </c>
      <c r="K234" s="139" t="s">
        <v>174</v>
      </c>
      <c r="L234" s="32"/>
      <c r="M234" s="144" t="s">
        <v>1</v>
      </c>
      <c r="N234" s="145" t="s">
        <v>48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175</v>
      </c>
      <c r="AT234" s="148" t="s">
        <v>170</v>
      </c>
      <c r="AU234" s="148" t="s">
        <v>91</v>
      </c>
      <c r="AY234" s="17" t="s">
        <v>168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25</v>
      </c>
      <c r="BK234" s="149">
        <f>ROUND(I234*H234,2)</f>
        <v>0</v>
      </c>
      <c r="BL234" s="17" t="s">
        <v>175</v>
      </c>
      <c r="BM234" s="148" t="s">
        <v>366</v>
      </c>
    </row>
    <row r="235" spans="2:65" s="1" customFormat="1" ht="24.2" customHeight="1">
      <c r="B235" s="32"/>
      <c r="C235" s="137" t="s">
        <v>367</v>
      </c>
      <c r="D235" s="137" t="s">
        <v>170</v>
      </c>
      <c r="E235" s="138" t="s">
        <v>368</v>
      </c>
      <c r="F235" s="139" t="s">
        <v>369</v>
      </c>
      <c r="G235" s="140" t="s">
        <v>250</v>
      </c>
      <c r="H235" s="141">
        <v>52.024000000000001</v>
      </c>
      <c r="I235" s="142"/>
      <c r="J235" s="143">
        <f>ROUND(I235*H235,2)</f>
        <v>0</v>
      </c>
      <c r="K235" s="139" t="s">
        <v>174</v>
      </c>
      <c r="L235" s="32"/>
      <c r="M235" s="144" t="s">
        <v>1</v>
      </c>
      <c r="N235" s="145" t="s">
        <v>48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175</v>
      </c>
      <c r="AT235" s="148" t="s">
        <v>170</v>
      </c>
      <c r="AU235" s="148" t="s">
        <v>91</v>
      </c>
      <c r="AY235" s="17" t="s">
        <v>168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25</v>
      </c>
      <c r="BK235" s="149">
        <f>ROUND(I235*H235,2)</f>
        <v>0</v>
      </c>
      <c r="BL235" s="17" t="s">
        <v>175</v>
      </c>
      <c r="BM235" s="148" t="s">
        <v>370</v>
      </c>
    </row>
    <row r="236" spans="2:65" s="14" customFormat="1" ht="11.25">
      <c r="B236" s="165"/>
      <c r="D236" s="151" t="s">
        <v>177</v>
      </c>
      <c r="E236" s="166" t="s">
        <v>1</v>
      </c>
      <c r="F236" s="167" t="s">
        <v>274</v>
      </c>
      <c r="H236" s="166" t="s">
        <v>1</v>
      </c>
      <c r="I236" s="168"/>
      <c r="L236" s="165"/>
      <c r="M236" s="169"/>
      <c r="T236" s="170"/>
      <c r="AT236" s="166" t="s">
        <v>177</v>
      </c>
      <c r="AU236" s="166" t="s">
        <v>91</v>
      </c>
      <c r="AV236" s="14" t="s">
        <v>25</v>
      </c>
      <c r="AW236" s="14" t="s">
        <v>38</v>
      </c>
      <c r="AX236" s="14" t="s">
        <v>83</v>
      </c>
      <c r="AY236" s="166" t="s">
        <v>168</v>
      </c>
    </row>
    <row r="237" spans="2:65" s="12" customFormat="1" ht="11.25">
      <c r="B237" s="150"/>
      <c r="D237" s="151" t="s">
        <v>177</v>
      </c>
      <c r="E237" s="152" t="s">
        <v>1</v>
      </c>
      <c r="F237" s="153" t="s">
        <v>371</v>
      </c>
      <c r="H237" s="154">
        <v>53.290999999999997</v>
      </c>
      <c r="I237" s="155"/>
      <c r="L237" s="150"/>
      <c r="M237" s="156"/>
      <c r="T237" s="157"/>
      <c r="AT237" s="152" t="s">
        <v>177</v>
      </c>
      <c r="AU237" s="152" t="s">
        <v>91</v>
      </c>
      <c r="AV237" s="12" t="s">
        <v>91</v>
      </c>
      <c r="AW237" s="12" t="s">
        <v>38</v>
      </c>
      <c r="AX237" s="12" t="s">
        <v>83</v>
      </c>
      <c r="AY237" s="152" t="s">
        <v>168</v>
      </c>
    </row>
    <row r="238" spans="2:65" s="14" customFormat="1" ht="11.25">
      <c r="B238" s="165"/>
      <c r="D238" s="151" t="s">
        <v>177</v>
      </c>
      <c r="E238" s="166" t="s">
        <v>1</v>
      </c>
      <c r="F238" s="167" t="s">
        <v>372</v>
      </c>
      <c r="H238" s="166" t="s">
        <v>1</v>
      </c>
      <c r="I238" s="168"/>
      <c r="L238" s="165"/>
      <c r="M238" s="169"/>
      <c r="T238" s="170"/>
      <c r="AT238" s="166" t="s">
        <v>177</v>
      </c>
      <c r="AU238" s="166" t="s">
        <v>91</v>
      </c>
      <c r="AV238" s="14" t="s">
        <v>25</v>
      </c>
      <c r="AW238" s="14" t="s">
        <v>38</v>
      </c>
      <c r="AX238" s="14" t="s">
        <v>83</v>
      </c>
      <c r="AY238" s="166" t="s">
        <v>168</v>
      </c>
    </row>
    <row r="239" spans="2:65" s="12" customFormat="1" ht="11.25">
      <c r="B239" s="150"/>
      <c r="D239" s="151" t="s">
        <v>177</v>
      </c>
      <c r="E239" s="152" t="s">
        <v>1</v>
      </c>
      <c r="F239" s="153" t="s">
        <v>373</v>
      </c>
      <c r="H239" s="154">
        <v>-1.2669999999999999</v>
      </c>
      <c r="I239" s="155"/>
      <c r="L239" s="150"/>
      <c r="M239" s="156"/>
      <c r="T239" s="157"/>
      <c r="AT239" s="152" t="s">
        <v>177</v>
      </c>
      <c r="AU239" s="152" t="s">
        <v>91</v>
      </c>
      <c r="AV239" s="12" t="s">
        <v>91</v>
      </c>
      <c r="AW239" s="12" t="s">
        <v>38</v>
      </c>
      <c r="AX239" s="12" t="s">
        <v>83</v>
      </c>
      <c r="AY239" s="152" t="s">
        <v>168</v>
      </c>
    </row>
    <row r="240" spans="2:65" s="13" customFormat="1" ht="11.25">
      <c r="B240" s="158"/>
      <c r="D240" s="151" t="s">
        <v>177</v>
      </c>
      <c r="E240" s="159" t="s">
        <v>113</v>
      </c>
      <c r="F240" s="160" t="s">
        <v>217</v>
      </c>
      <c r="H240" s="161">
        <v>52.024000000000001</v>
      </c>
      <c r="I240" s="162"/>
      <c r="L240" s="158"/>
      <c r="M240" s="163"/>
      <c r="T240" s="164"/>
      <c r="AT240" s="159" t="s">
        <v>177</v>
      </c>
      <c r="AU240" s="159" t="s">
        <v>91</v>
      </c>
      <c r="AV240" s="13" t="s">
        <v>175</v>
      </c>
      <c r="AW240" s="13" t="s">
        <v>38</v>
      </c>
      <c r="AX240" s="13" t="s">
        <v>25</v>
      </c>
      <c r="AY240" s="159" t="s">
        <v>168</v>
      </c>
    </row>
    <row r="241" spans="2:65" s="1" customFormat="1" ht="16.5" customHeight="1">
      <c r="B241" s="32"/>
      <c r="C241" s="178" t="s">
        <v>374</v>
      </c>
      <c r="D241" s="178" t="s">
        <v>353</v>
      </c>
      <c r="E241" s="179" t="s">
        <v>375</v>
      </c>
      <c r="F241" s="180" t="s">
        <v>376</v>
      </c>
      <c r="G241" s="181" t="s">
        <v>181</v>
      </c>
      <c r="H241" s="182">
        <v>98.364999999999995</v>
      </c>
      <c r="I241" s="183"/>
      <c r="J241" s="184">
        <f>ROUND(I241*H241,2)</f>
        <v>0</v>
      </c>
      <c r="K241" s="180" t="s">
        <v>174</v>
      </c>
      <c r="L241" s="185"/>
      <c r="M241" s="186" t="s">
        <v>1</v>
      </c>
      <c r="N241" s="187" t="s">
        <v>48</v>
      </c>
      <c r="P241" s="146">
        <f>O241*H241</f>
        <v>0</v>
      </c>
      <c r="Q241" s="146">
        <v>1</v>
      </c>
      <c r="R241" s="146">
        <f>Q241*H241</f>
        <v>98.364999999999995</v>
      </c>
      <c r="S241" s="146">
        <v>0</v>
      </c>
      <c r="T241" s="147">
        <f>S241*H241</f>
        <v>0</v>
      </c>
      <c r="AR241" s="148" t="s">
        <v>205</v>
      </c>
      <c r="AT241" s="148" t="s">
        <v>353</v>
      </c>
      <c r="AU241" s="148" t="s">
        <v>91</v>
      </c>
      <c r="AY241" s="17" t="s">
        <v>168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25</v>
      </c>
      <c r="BK241" s="149">
        <f>ROUND(I241*H241,2)</f>
        <v>0</v>
      </c>
      <c r="BL241" s="17" t="s">
        <v>175</v>
      </c>
      <c r="BM241" s="148" t="s">
        <v>377</v>
      </c>
    </row>
    <row r="242" spans="2:65" s="12" customFormat="1" ht="11.25">
      <c r="B242" s="150"/>
      <c r="D242" s="151" t="s">
        <v>177</v>
      </c>
      <c r="E242" s="152" t="s">
        <v>1</v>
      </c>
      <c r="F242" s="153" t="s">
        <v>378</v>
      </c>
      <c r="H242" s="154">
        <v>98.364999999999995</v>
      </c>
      <c r="I242" s="155"/>
      <c r="L242" s="150"/>
      <c r="M242" s="156"/>
      <c r="T242" s="157"/>
      <c r="AT242" s="152" t="s">
        <v>177</v>
      </c>
      <c r="AU242" s="152" t="s">
        <v>91</v>
      </c>
      <c r="AV242" s="12" t="s">
        <v>91</v>
      </c>
      <c r="AW242" s="12" t="s">
        <v>38</v>
      </c>
      <c r="AX242" s="12" t="s">
        <v>25</v>
      </c>
      <c r="AY242" s="152" t="s">
        <v>168</v>
      </c>
    </row>
    <row r="243" spans="2:65" s="1" customFormat="1" ht="24.2" customHeight="1">
      <c r="B243" s="32"/>
      <c r="C243" s="137" t="s">
        <v>379</v>
      </c>
      <c r="D243" s="137" t="s">
        <v>170</v>
      </c>
      <c r="E243" s="138" t="s">
        <v>359</v>
      </c>
      <c r="F243" s="139" t="s">
        <v>360</v>
      </c>
      <c r="G243" s="140" t="s">
        <v>250</v>
      </c>
      <c r="H243" s="141">
        <v>54.625</v>
      </c>
      <c r="I243" s="142"/>
      <c r="J243" s="143">
        <f>ROUND(I243*H243,2)</f>
        <v>0</v>
      </c>
      <c r="K243" s="139" t="s">
        <v>174</v>
      </c>
      <c r="L243" s="32"/>
      <c r="M243" s="144" t="s">
        <v>1</v>
      </c>
      <c r="N243" s="145" t="s">
        <v>48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175</v>
      </c>
      <c r="AT243" s="148" t="s">
        <v>170</v>
      </c>
      <c r="AU243" s="148" t="s">
        <v>91</v>
      </c>
      <c r="AY243" s="17" t="s">
        <v>168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25</v>
      </c>
      <c r="BK243" s="149">
        <f>ROUND(I243*H243,2)</f>
        <v>0</v>
      </c>
      <c r="BL243" s="17" t="s">
        <v>175</v>
      </c>
      <c r="BM243" s="148" t="s">
        <v>380</v>
      </c>
    </row>
    <row r="244" spans="2:65" s="12" customFormat="1" ht="11.25">
      <c r="B244" s="150"/>
      <c r="D244" s="151" t="s">
        <v>177</v>
      </c>
      <c r="E244" s="152" t="s">
        <v>1</v>
      </c>
      <c r="F244" s="153" t="s">
        <v>381</v>
      </c>
      <c r="H244" s="154">
        <v>54.625</v>
      </c>
      <c r="I244" s="155"/>
      <c r="L244" s="150"/>
      <c r="M244" s="156"/>
      <c r="T244" s="157"/>
      <c r="AT244" s="152" t="s">
        <v>177</v>
      </c>
      <c r="AU244" s="152" t="s">
        <v>91</v>
      </c>
      <c r="AV244" s="12" t="s">
        <v>91</v>
      </c>
      <c r="AW244" s="12" t="s">
        <v>38</v>
      </c>
      <c r="AX244" s="12" t="s">
        <v>25</v>
      </c>
      <c r="AY244" s="152" t="s">
        <v>168</v>
      </c>
    </row>
    <row r="245" spans="2:65" s="1" customFormat="1" ht="37.9" customHeight="1">
      <c r="B245" s="32"/>
      <c r="C245" s="137" t="s">
        <v>382</v>
      </c>
      <c r="D245" s="137" t="s">
        <v>170</v>
      </c>
      <c r="E245" s="138" t="s">
        <v>364</v>
      </c>
      <c r="F245" s="139" t="s">
        <v>365</v>
      </c>
      <c r="G245" s="140" t="s">
        <v>250</v>
      </c>
      <c r="H245" s="141">
        <v>54.625</v>
      </c>
      <c r="I245" s="142"/>
      <c r="J245" s="143">
        <f>ROUND(I245*H245,2)</f>
        <v>0</v>
      </c>
      <c r="K245" s="139" t="s">
        <v>174</v>
      </c>
      <c r="L245" s="32"/>
      <c r="M245" s="144" t="s">
        <v>1</v>
      </c>
      <c r="N245" s="145" t="s">
        <v>48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175</v>
      </c>
      <c r="AT245" s="148" t="s">
        <v>170</v>
      </c>
      <c r="AU245" s="148" t="s">
        <v>91</v>
      </c>
      <c r="AY245" s="17" t="s">
        <v>168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25</v>
      </c>
      <c r="BK245" s="149">
        <f>ROUND(I245*H245,2)</f>
        <v>0</v>
      </c>
      <c r="BL245" s="17" t="s">
        <v>175</v>
      </c>
      <c r="BM245" s="148" t="s">
        <v>383</v>
      </c>
    </row>
    <row r="246" spans="2:65" s="11" customFormat="1" ht="22.9" customHeight="1">
      <c r="B246" s="125"/>
      <c r="D246" s="126" t="s">
        <v>82</v>
      </c>
      <c r="E246" s="135" t="s">
        <v>137</v>
      </c>
      <c r="F246" s="135" t="s">
        <v>384</v>
      </c>
      <c r="I246" s="128"/>
      <c r="J246" s="136">
        <f>BK246</f>
        <v>0</v>
      </c>
      <c r="L246" s="125"/>
      <c r="M246" s="130"/>
      <c r="P246" s="131">
        <f>SUM(P247:P248)</f>
        <v>0</v>
      </c>
      <c r="R246" s="131">
        <f>SUM(R247:R248)</f>
        <v>0</v>
      </c>
      <c r="T246" s="132">
        <f>SUM(T247:T248)</f>
        <v>0</v>
      </c>
      <c r="AR246" s="126" t="s">
        <v>25</v>
      </c>
      <c r="AT246" s="133" t="s">
        <v>82</v>
      </c>
      <c r="AU246" s="133" t="s">
        <v>25</v>
      </c>
      <c r="AY246" s="126" t="s">
        <v>168</v>
      </c>
      <c r="BK246" s="134">
        <f>SUM(BK247:BK248)</f>
        <v>0</v>
      </c>
    </row>
    <row r="247" spans="2:65" s="1" customFormat="1" ht="33" customHeight="1">
      <c r="B247" s="32"/>
      <c r="C247" s="137" t="s">
        <v>385</v>
      </c>
      <c r="D247" s="137" t="s">
        <v>170</v>
      </c>
      <c r="E247" s="138" t="s">
        <v>386</v>
      </c>
      <c r="F247" s="139" t="s">
        <v>387</v>
      </c>
      <c r="G247" s="140" t="s">
        <v>250</v>
      </c>
      <c r="H247" s="141">
        <v>0.13600000000000001</v>
      </c>
      <c r="I247" s="142"/>
      <c r="J247" s="143">
        <f>ROUND(I247*H247,2)</f>
        <v>0</v>
      </c>
      <c r="K247" s="139" t="s">
        <v>189</v>
      </c>
      <c r="L247" s="32"/>
      <c r="M247" s="144" t="s">
        <v>1</v>
      </c>
      <c r="N247" s="145" t="s">
        <v>48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175</v>
      </c>
      <c r="AT247" s="148" t="s">
        <v>170</v>
      </c>
      <c r="AU247" s="148" t="s">
        <v>91</v>
      </c>
      <c r="AY247" s="17" t="s">
        <v>168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25</v>
      </c>
      <c r="BK247" s="149">
        <f>ROUND(I247*H247,2)</f>
        <v>0</v>
      </c>
      <c r="BL247" s="17" t="s">
        <v>175</v>
      </c>
      <c r="BM247" s="148" t="s">
        <v>388</v>
      </c>
    </row>
    <row r="248" spans="2:65" s="12" customFormat="1" ht="11.25">
      <c r="B248" s="150"/>
      <c r="D248" s="151" t="s">
        <v>177</v>
      </c>
      <c r="E248" s="152" t="s">
        <v>1</v>
      </c>
      <c r="F248" s="153" t="s">
        <v>389</v>
      </c>
      <c r="H248" s="154">
        <v>0.13600000000000001</v>
      </c>
      <c r="I248" s="155"/>
      <c r="L248" s="150"/>
      <c r="M248" s="156"/>
      <c r="T248" s="157"/>
      <c r="AT248" s="152" t="s">
        <v>177</v>
      </c>
      <c r="AU248" s="152" t="s">
        <v>91</v>
      </c>
      <c r="AV248" s="12" t="s">
        <v>91</v>
      </c>
      <c r="AW248" s="12" t="s">
        <v>38</v>
      </c>
      <c r="AX248" s="12" t="s">
        <v>25</v>
      </c>
      <c r="AY248" s="152" t="s">
        <v>168</v>
      </c>
    </row>
    <row r="249" spans="2:65" s="11" customFormat="1" ht="22.9" customHeight="1">
      <c r="B249" s="125"/>
      <c r="D249" s="126" t="s">
        <v>82</v>
      </c>
      <c r="E249" s="135" t="s">
        <v>175</v>
      </c>
      <c r="F249" s="135" t="s">
        <v>390</v>
      </c>
      <c r="I249" s="128"/>
      <c r="J249" s="136">
        <f>BK249</f>
        <v>0</v>
      </c>
      <c r="L249" s="125"/>
      <c r="M249" s="130"/>
      <c r="P249" s="131">
        <f>SUM(P250:P255)</f>
        <v>0</v>
      </c>
      <c r="R249" s="131">
        <f>SUM(R250:R255)</f>
        <v>0</v>
      </c>
      <c r="T249" s="132">
        <f>SUM(T250:T255)</f>
        <v>0</v>
      </c>
      <c r="AR249" s="126" t="s">
        <v>25</v>
      </c>
      <c r="AT249" s="133" t="s">
        <v>82</v>
      </c>
      <c r="AU249" s="133" t="s">
        <v>25</v>
      </c>
      <c r="AY249" s="126" t="s">
        <v>168</v>
      </c>
      <c r="BK249" s="134">
        <f>SUM(BK250:BK255)</f>
        <v>0</v>
      </c>
    </row>
    <row r="250" spans="2:65" s="1" customFormat="1" ht="24.2" customHeight="1">
      <c r="B250" s="32"/>
      <c r="C250" s="137" t="s">
        <v>391</v>
      </c>
      <c r="D250" s="137" t="s">
        <v>170</v>
      </c>
      <c r="E250" s="138" t="s">
        <v>392</v>
      </c>
      <c r="F250" s="139" t="s">
        <v>393</v>
      </c>
      <c r="G250" s="140" t="s">
        <v>250</v>
      </c>
      <c r="H250" s="141">
        <v>12.749000000000001</v>
      </c>
      <c r="I250" s="142"/>
      <c r="J250" s="143">
        <f>ROUND(I250*H250,2)</f>
        <v>0</v>
      </c>
      <c r="K250" s="139" t="s">
        <v>174</v>
      </c>
      <c r="L250" s="32"/>
      <c r="M250" s="144" t="s">
        <v>1</v>
      </c>
      <c r="N250" s="145" t="s">
        <v>48</v>
      </c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AR250" s="148" t="s">
        <v>175</v>
      </c>
      <c r="AT250" s="148" t="s">
        <v>170</v>
      </c>
      <c r="AU250" s="148" t="s">
        <v>91</v>
      </c>
      <c r="AY250" s="17" t="s">
        <v>168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25</v>
      </c>
      <c r="BK250" s="149">
        <f>ROUND(I250*H250,2)</f>
        <v>0</v>
      </c>
      <c r="BL250" s="17" t="s">
        <v>175</v>
      </c>
      <c r="BM250" s="148" t="s">
        <v>394</v>
      </c>
    </row>
    <row r="251" spans="2:65" s="12" customFormat="1" ht="11.25">
      <c r="B251" s="150"/>
      <c r="D251" s="151" t="s">
        <v>177</v>
      </c>
      <c r="E251" s="152" t="s">
        <v>1</v>
      </c>
      <c r="F251" s="153" t="s">
        <v>395</v>
      </c>
      <c r="H251" s="154">
        <v>12.749000000000001</v>
      </c>
      <c r="I251" s="155"/>
      <c r="L251" s="150"/>
      <c r="M251" s="156"/>
      <c r="T251" s="157"/>
      <c r="AT251" s="152" t="s">
        <v>177</v>
      </c>
      <c r="AU251" s="152" t="s">
        <v>91</v>
      </c>
      <c r="AV251" s="12" t="s">
        <v>91</v>
      </c>
      <c r="AW251" s="12" t="s">
        <v>38</v>
      </c>
      <c r="AX251" s="12" t="s">
        <v>83</v>
      </c>
      <c r="AY251" s="152" t="s">
        <v>168</v>
      </c>
    </row>
    <row r="252" spans="2:65" s="13" customFormat="1" ht="11.25">
      <c r="B252" s="158"/>
      <c r="D252" s="151" t="s">
        <v>177</v>
      </c>
      <c r="E252" s="159" t="s">
        <v>111</v>
      </c>
      <c r="F252" s="160" t="s">
        <v>217</v>
      </c>
      <c r="H252" s="161">
        <v>12.749000000000001</v>
      </c>
      <c r="I252" s="162"/>
      <c r="L252" s="158"/>
      <c r="M252" s="163"/>
      <c r="T252" s="164"/>
      <c r="AT252" s="159" t="s">
        <v>177</v>
      </c>
      <c r="AU252" s="159" t="s">
        <v>91</v>
      </c>
      <c r="AV252" s="13" t="s">
        <v>175</v>
      </c>
      <c r="AW252" s="13" t="s">
        <v>38</v>
      </c>
      <c r="AX252" s="13" t="s">
        <v>25</v>
      </c>
      <c r="AY252" s="159" t="s">
        <v>168</v>
      </c>
    </row>
    <row r="253" spans="2:65" s="1" customFormat="1" ht="24.2" customHeight="1">
      <c r="B253" s="32"/>
      <c r="C253" s="137" t="s">
        <v>396</v>
      </c>
      <c r="D253" s="137" t="s">
        <v>170</v>
      </c>
      <c r="E253" s="138" t="s">
        <v>397</v>
      </c>
      <c r="F253" s="139" t="s">
        <v>398</v>
      </c>
      <c r="G253" s="140" t="s">
        <v>250</v>
      </c>
      <c r="H253" s="141">
        <v>12.749000000000001</v>
      </c>
      <c r="I253" s="142"/>
      <c r="J253" s="143">
        <f>ROUND(I253*H253,2)</f>
        <v>0</v>
      </c>
      <c r="K253" s="139" t="s">
        <v>174</v>
      </c>
      <c r="L253" s="32"/>
      <c r="M253" s="144" t="s">
        <v>1</v>
      </c>
      <c r="N253" s="145" t="s">
        <v>48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175</v>
      </c>
      <c r="AT253" s="148" t="s">
        <v>170</v>
      </c>
      <c r="AU253" s="148" t="s">
        <v>91</v>
      </c>
      <c r="AY253" s="17" t="s">
        <v>168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25</v>
      </c>
      <c r="BK253" s="149">
        <f>ROUND(I253*H253,2)</f>
        <v>0</v>
      </c>
      <c r="BL253" s="17" t="s">
        <v>175</v>
      </c>
      <c r="BM253" s="148" t="s">
        <v>399</v>
      </c>
    </row>
    <row r="254" spans="2:65" s="12" customFormat="1" ht="11.25">
      <c r="B254" s="150"/>
      <c r="D254" s="151" t="s">
        <v>177</v>
      </c>
      <c r="E254" s="152" t="s">
        <v>1</v>
      </c>
      <c r="F254" s="153" t="s">
        <v>400</v>
      </c>
      <c r="H254" s="154">
        <v>12.749000000000001</v>
      </c>
      <c r="I254" s="155"/>
      <c r="L254" s="150"/>
      <c r="M254" s="156"/>
      <c r="T254" s="157"/>
      <c r="AT254" s="152" t="s">
        <v>177</v>
      </c>
      <c r="AU254" s="152" t="s">
        <v>91</v>
      </c>
      <c r="AV254" s="12" t="s">
        <v>91</v>
      </c>
      <c r="AW254" s="12" t="s">
        <v>38</v>
      </c>
      <c r="AX254" s="12" t="s">
        <v>25</v>
      </c>
      <c r="AY254" s="152" t="s">
        <v>168</v>
      </c>
    </row>
    <row r="255" spans="2:65" s="1" customFormat="1" ht="37.9" customHeight="1">
      <c r="B255" s="32"/>
      <c r="C255" s="137" t="s">
        <v>401</v>
      </c>
      <c r="D255" s="137" t="s">
        <v>170</v>
      </c>
      <c r="E255" s="138" t="s">
        <v>364</v>
      </c>
      <c r="F255" s="139" t="s">
        <v>365</v>
      </c>
      <c r="G255" s="140" t="s">
        <v>250</v>
      </c>
      <c r="H255" s="141">
        <v>12.749000000000001</v>
      </c>
      <c r="I255" s="142"/>
      <c r="J255" s="143">
        <f>ROUND(I255*H255,2)</f>
        <v>0</v>
      </c>
      <c r="K255" s="139" t="s">
        <v>174</v>
      </c>
      <c r="L255" s="32"/>
      <c r="M255" s="144" t="s">
        <v>1</v>
      </c>
      <c r="N255" s="145" t="s">
        <v>48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175</v>
      </c>
      <c r="AT255" s="148" t="s">
        <v>170</v>
      </c>
      <c r="AU255" s="148" t="s">
        <v>91</v>
      </c>
      <c r="AY255" s="17" t="s">
        <v>168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25</v>
      </c>
      <c r="BK255" s="149">
        <f>ROUND(I255*H255,2)</f>
        <v>0</v>
      </c>
      <c r="BL255" s="17" t="s">
        <v>175</v>
      </c>
      <c r="BM255" s="148" t="s">
        <v>402</v>
      </c>
    </row>
    <row r="256" spans="2:65" s="11" customFormat="1" ht="22.9" customHeight="1">
      <c r="B256" s="125"/>
      <c r="D256" s="126" t="s">
        <v>82</v>
      </c>
      <c r="E256" s="135" t="s">
        <v>191</v>
      </c>
      <c r="F256" s="135" t="s">
        <v>403</v>
      </c>
      <c r="I256" s="128"/>
      <c r="J256" s="136">
        <f>BK256</f>
        <v>0</v>
      </c>
      <c r="L256" s="125"/>
      <c r="M256" s="130"/>
      <c r="P256" s="131">
        <f>SUM(P257:P262)</f>
        <v>0</v>
      </c>
      <c r="R256" s="131">
        <f>SUM(R257:R262)</f>
        <v>0</v>
      </c>
      <c r="T256" s="132">
        <f>SUM(T257:T262)</f>
        <v>0</v>
      </c>
      <c r="AR256" s="126" t="s">
        <v>25</v>
      </c>
      <c r="AT256" s="133" t="s">
        <v>82</v>
      </c>
      <c r="AU256" s="133" t="s">
        <v>25</v>
      </c>
      <c r="AY256" s="126" t="s">
        <v>168</v>
      </c>
      <c r="BK256" s="134">
        <f>SUM(BK257:BK262)</f>
        <v>0</v>
      </c>
    </row>
    <row r="257" spans="2:65" s="1" customFormat="1" ht="24.2" customHeight="1">
      <c r="B257" s="32"/>
      <c r="C257" s="137" t="s">
        <v>404</v>
      </c>
      <c r="D257" s="137" t="s">
        <v>170</v>
      </c>
      <c r="E257" s="138" t="s">
        <v>405</v>
      </c>
      <c r="F257" s="139" t="s">
        <v>406</v>
      </c>
      <c r="G257" s="140" t="s">
        <v>173</v>
      </c>
      <c r="H257" s="141">
        <v>128.59</v>
      </c>
      <c r="I257" s="142"/>
      <c r="J257" s="143">
        <f>ROUND(I257*H257,2)</f>
        <v>0</v>
      </c>
      <c r="K257" s="139" t="s">
        <v>174</v>
      </c>
      <c r="L257" s="32"/>
      <c r="M257" s="144" t="s">
        <v>1</v>
      </c>
      <c r="N257" s="145" t="s">
        <v>48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175</v>
      </c>
      <c r="AT257" s="148" t="s">
        <v>170</v>
      </c>
      <c r="AU257" s="148" t="s">
        <v>91</v>
      </c>
      <c r="AY257" s="17" t="s">
        <v>168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25</v>
      </c>
      <c r="BK257" s="149">
        <f>ROUND(I257*H257,2)</f>
        <v>0</v>
      </c>
      <c r="BL257" s="17" t="s">
        <v>175</v>
      </c>
      <c r="BM257" s="148" t="s">
        <v>407</v>
      </c>
    </row>
    <row r="258" spans="2:65" s="12" customFormat="1" ht="11.25">
      <c r="B258" s="150"/>
      <c r="D258" s="151" t="s">
        <v>177</v>
      </c>
      <c r="E258" s="152" t="s">
        <v>1</v>
      </c>
      <c r="F258" s="153" t="s">
        <v>408</v>
      </c>
      <c r="H258" s="154">
        <v>128.59</v>
      </c>
      <c r="I258" s="155"/>
      <c r="L258" s="150"/>
      <c r="M258" s="156"/>
      <c r="T258" s="157"/>
      <c r="AT258" s="152" t="s">
        <v>177</v>
      </c>
      <c r="AU258" s="152" t="s">
        <v>91</v>
      </c>
      <c r="AV258" s="12" t="s">
        <v>91</v>
      </c>
      <c r="AW258" s="12" t="s">
        <v>38</v>
      </c>
      <c r="AX258" s="12" t="s">
        <v>83</v>
      </c>
      <c r="AY258" s="152" t="s">
        <v>168</v>
      </c>
    </row>
    <row r="259" spans="2:65" s="13" customFormat="1" ht="11.25">
      <c r="B259" s="158"/>
      <c r="D259" s="151" t="s">
        <v>177</v>
      </c>
      <c r="E259" s="159" t="s">
        <v>104</v>
      </c>
      <c r="F259" s="160" t="s">
        <v>217</v>
      </c>
      <c r="H259" s="161">
        <v>128.59</v>
      </c>
      <c r="I259" s="162"/>
      <c r="L259" s="158"/>
      <c r="M259" s="163"/>
      <c r="T259" s="164"/>
      <c r="AT259" s="159" t="s">
        <v>177</v>
      </c>
      <c r="AU259" s="159" t="s">
        <v>91</v>
      </c>
      <c r="AV259" s="13" t="s">
        <v>175</v>
      </c>
      <c r="AW259" s="13" t="s">
        <v>38</v>
      </c>
      <c r="AX259" s="13" t="s">
        <v>25</v>
      </c>
      <c r="AY259" s="159" t="s">
        <v>168</v>
      </c>
    </row>
    <row r="260" spans="2:65" s="1" customFormat="1" ht="24.2" customHeight="1">
      <c r="B260" s="32"/>
      <c r="C260" s="137" t="s">
        <v>409</v>
      </c>
      <c r="D260" s="137" t="s">
        <v>170</v>
      </c>
      <c r="E260" s="138" t="s">
        <v>397</v>
      </c>
      <c r="F260" s="139" t="s">
        <v>398</v>
      </c>
      <c r="G260" s="140" t="s">
        <v>250</v>
      </c>
      <c r="H260" s="141">
        <v>25.718</v>
      </c>
      <c r="I260" s="142"/>
      <c r="J260" s="143">
        <f>ROUND(I260*H260,2)</f>
        <v>0</v>
      </c>
      <c r="K260" s="139" t="s">
        <v>174</v>
      </c>
      <c r="L260" s="32"/>
      <c r="M260" s="144" t="s">
        <v>1</v>
      </c>
      <c r="N260" s="145" t="s">
        <v>48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175</v>
      </c>
      <c r="AT260" s="148" t="s">
        <v>170</v>
      </c>
      <c r="AU260" s="148" t="s">
        <v>91</v>
      </c>
      <c r="AY260" s="17" t="s">
        <v>168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25</v>
      </c>
      <c r="BK260" s="149">
        <f>ROUND(I260*H260,2)</f>
        <v>0</v>
      </c>
      <c r="BL260" s="17" t="s">
        <v>175</v>
      </c>
      <c r="BM260" s="148" t="s">
        <v>410</v>
      </c>
    </row>
    <row r="261" spans="2:65" s="12" customFormat="1" ht="11.25">
      <c r="B261" s="150"/>
      <c r="D261" s="151" t="s">
        <v>177</v>
      </c>
      <c r="E261" s="152" t="s">
        <v>1</v>
      </c>
      <c r="F261" s="153" t="s">
        <v>411</v>
      </c>
      <c r="H261" s="154">
        <v>25.718</v>
      </c>
      <c r="I261" s="155"/>
      <c r="L261" s="150"/>
      <c r="M261" s="156"/>
      <c r="T261" s="157"/>
      <c r="AT261" s="152" t="s">
        <v>177</v>
      </c>
      <c r="AU261" s="152" t="s">
        <v>91</v>
      </c>
      <c r="AV261" s="12" t="s">
        <v>91</v>
      </c>
      <c r="AW261" s="12" t="s">
        <v>38</v>
      </c>
      <c r="AX261" s="12" t="s">
        <v>25</v>
      </c>
      <c r="AY261" s="152" t="s">
        <v>168</v>
      </c>
    </row>
    <row r="262" spans="2:65" s="1" customFormat="1" ht="37.9" customHeight="1">
      <c r="B262" s="32"/>
      <c r="C262" s="137" t="s">
        <v>412</v>
      </c>
      <c r="D262" s="137" t="s">
        <v>170</v>
      </c>
      <c r="E262" s="138" t="s">
        <v>364</v>
      </c>
      <c r="F262" s="139" t="s">
        <v>365</v>
      </c>
      <c r="G262" s="140" t="s">
        <v>250</v>
      </c>
      <c r="H262" s="141">
        <v>25.718</v>
      </c>
      <c r="I262" s="142"/>
      <c r="J262" s="143">
        <f>ROUND(I262*H262,2)</f>
        <v>0</v>
      </c>
      <c r="K262" s="139" t="s">
        <v>174</v>
      </c>
      <c r="L262" s="32"/>
      <c r="M262" s="144" t="s">
        <v>1</v>
      </c>
      <c r="N262" s="145" t="s">
        <v>48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175</v>
      </c>
      <c r="AT262" s="148" t="s">
        <v>170</v>
      </c>
      <c r="AU262" s="148" t="s">
        <v>91</v>
      </c>
      <c r="AY262" s="17" t="s">
        <v>168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25</v>
      </c>
      <c r="BK262" s="149">
        <f>ROUND(I262*H262,2)</f>
        <v>0</v>
      </c>
      <c r="BL262" s="17" t="s">
        <v>175</v>
      </c>
      <c r="BM262" s="148" t="s">
        <v>413</v>
      </c>
    </row>
    <row r="263" spans="2:65" s="11" customFormat="1" ht="22.9" customHeight="1">
      <c r="B263" s="125"/>
      <c r="D263" s="126" t="s">
        <v>82</v>
      </c>
      <c r="E263" s="135" t="s">
        <v>205</v>
      </c>
      <c r="F263" s="135" t="s">
        <v>414</v>
      </c>
      <c r="I263" s="128"/>
      <c r="J263" s="136">
        <f>BK263</f>
        <v>0</v>
      </c>
      <c r="L263" s="125"/>
      <c r="M263" s="130"/>
      <c r="P263" s="131">
        <f>SUM(P264:P339)</f>
        <v>0</v>
      </c>
      <c r="R263" s="131">
        <f>SUM(R264:R339)</f>
        <v>2.5509217500000001</v>
      </c>
      <c r="T263" s="132">
        <f>SUM(T264:T339)</f>
        <v>0.09</v>
      </c>
      <c r="AR263" s="126" t="s">
        <v>25</v>
      </c>
      <c r="AT263" s="133" t="s">
        <v>82</v>
      </c>
      <c r="AU263" s="133" t="s">
        <v>25</v>
      </c>
      <c r="AY263" s="126" t="s">
        <v>168</v>
      </c>
      <c r="BK263" s="134">
        <f>SUM(BK264:BK339)</f>
        <v>0</v>
      </c>
    </row>
    <row r="264" spans="2:65" s="1" customFormat="1" ht="24.2" customHeight="1">
      <c r="B264" s="32"/>
      <c r="C264" s="137" t="s">
        <v>415</v>
      </c>
      <c r="D264" s="137" t="s">
        <v>170</v>
      </c>
      <c r="E264" s="138" t="s">
        <v>416</v>
      </c>
      <c r="F264" s="139" t="s">
        <v>417</v>
      </c>
      <c r="G264" s="140" t="s">
        <v>199</v>
      </c>
      <c r="H264" s="141">
        <v>118.3</v>
      </c>
      <c r="I264" s="142"/>
      <c r="J264" s="143">
        <f>ROUND(I264*H264,2)</f>
        <v>0</v>
      </c>
      <c r="K264" s="139" t="s">
        <v>174</v>
      </c>
      <c r="L264" s="32"/>
      <c r="M264" s="144" t="s">
        <v>1</v>
      </c>
      <c r="N264" s="145" t="s">
        <v>48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175</v>
      </c>
      <c r="AT264" s="148" t="s">
        <v>170</v>
      </c>
      <c r="AU264" s="148" t="s">
        <v>91</v>
      </c>
      <c r="AY264" s="17" t="s">
        <v>168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25</v>
      </c>
      <c r="BK264" s="149">
        <f>ROUND(I264*H264,2)</f>
        <v>0</v>
      </c>
      <c r="BL264" s="17" t="s">
        <v>175</v>
      </c>
      <c r="BM264" s="148" t="s">
        <v>418</v>
      </c>
    </row>
    <row r="265" spans="2:65" s="12" customFormat="1" ht="11.25">
      <c r="B265" s="150"/>
      <c r="D265" s="151" t="s">
        <v>177</v>
      </c>
      <c r="E265" s="152" t="s">
        <v>1</v>
      </c>
      <c r="F265" s="153" t="s">
        <v>419</v>
      </c>
      <c r="H265" s="154">
        <v>115.9</v>
      </c>
      <c r="I265" s="155"/>
      <c r="L265" s="150"/>
      <c r="M265" s="156"/>
      <c r="T265" s="157"/>
      <c r="AT265" s="152" t="s">
        <v>177</v>
      </c>
      <c r="AU265" s="152" t="s">
        <v>91</v>
      </c>
      <c r="AV265" s="12" t="s">
        <v>91</v>
      </c>
      <c r="AW265" s="12" t="s">
        <v>38</v>
      </c>
      <c r="AX265" s="12" t="s">
        <v>83</v>
      </c>
      <c r="AY265" s="152" t="s">
        <v>168</v>
      </c>
    </row>
    <row r="266" spans="2:65" s="13" customFormat="1" ht="11.25">
      <c r="B266" s="158"/>
      <c r="D266" s="151" t="s">
        <v>177</v>
      </c>
      <c r="E266" s="159" t="s">
        <v>106</v>
      </c>
      <c r="F266" s="160" t="s">
        <v>217</v>
      </c>
      <c r="H266" s="161">
        <v>115.9</v>
      </c>
      <c r="I266" s="162"/>
      <c r="L266" s="158"/>
      <c r="M266" s="163"/>
      <c r="T266" s="164"/>
      <c r="AT266" s="159" t="s">
        <v>177</v>
      </c>
      <c r="AU266" s="159" t="s">
        <v>91</v>
      </c>
      <c r="AV266" s="13" t="s">
        <v>175</v>
      </c>
      <c r="AW266" s="13" t="s">
        <v>38</v>
      </c>
      <c r="AX266" s="13" t="s">
        <v>83</v>
      </c>
      <c r="AY266" s="159" t="s">
        <v>168</v>
      </c>
    </row>
    <row r="267" spans="2:65" s="12" customFormat="1" ht="11.25">
      <c r="B267" s="150"/>
      <c r="D267" s="151" t="s">
        <v>177</v>
      </c>
      <c r="E267" s="152" t="s">
        <v>1</v>
      </c>
      <c r="F267" s="153" t="s">
        <v>420</v>
      </c>
      <c r="H267" s="154">
        <v>115.9</v>
      </c>
      <c r="I267" s="155"/>
      <c r="L267" s="150"/>
      <c r="M267" s="156"/>
      <c r="T267" s="157"/>
      <c r="AT267" s="152" t="s">
        <v>177</v>
      </c>
      <c r="AU267" s="152" t="s">
        <v>91</v>
      </c>
      <c r="AV267" s="12" t="s">
        <v>91</v>
      </c>
      <c r="AW267" s="12" t="s">
        <v>38</v>
      </c>
      <c r="AX267" s="12" t="s">
        <v>83</v>
      </c>
      <c r="AY267" s="152" t="s">
        <v>168</v>
      </c>
    </row>
    <row r="268" spans="2:65" s="12" customFormat="1" ht="11.25">
      <c r="B268" s="150"/>
      <c r="D268" s="151" t="s">
        <v>177</v>
      </c>
      <c r="E268" s="152" t="s">
        <v>1</v>
      </c>
      <c r="F268" s="153" t="s">
        <v>421</v>
      </c>
      <c r="H268" s="154">
        <v>2.4</v>
      </c>
      <c r="I268" s="155"/>
      <c r="L268" s="150"/>
      <c r="M268" s="156"/>
      <c r="T268" s="157"/>
      <c r="AT268" s="152" t="s">
        <v>177</v>
      </c>
      <c r="AU268" s="152" t="s">
        <v>91</v>
      </c>
      <c r="AV268" s="12" t="s">
        <v>91</v>
      </c>
      <c r="AW268" s="12" t="s">
        <v>38</v>
      </c>
      <c r="AX268" s="12" t="s">
        <v>83</v>
      </c>
      <c r="AY268" s="152" t="s">
        <v>168</v>
      </c>
    </row>
    <row r="269" spans="2:65" s="13" customFormat="1" ht="11.25">
      <c r="B269" s="158"/>
      <c r="D269" s="151" t="s">
        <v>177</v>
      </c>
      <c r="E269" s="159" t="s">
        <v>422</v>
      </c>
      <c r="F269" s="160" t="s">
        <v>217</v>
      </c>
      <c r="H269" s="161">
        <v>118.3</v>
      </c>
      <c r="I269" s="162"/>
      <c r="L269" s="158"/>
      <c r="M269" s="163"/>
      <c r="T269" s="164"/>
      <c r="AT269" s="159" t="s">
        <v>177</v>
      </c>
      <c r="AU269" s="159" t="s">
        <v>91</v>
      </c>
      <c r="AV269" s="13" t="s">
        <v>175</v>
      </c>
      <c r="AW269" s="13" t="s">
        <v>38</v>
      </c>
      <c r="AX269" s="13" t="s">
        <v>25</v>
      </c>
      <c r="AY269" s="159" t="s">
        <v>168</v>
      </c>
    </row>
    <row r="270" spans="2:65" s="1" customFormat="1" ht="37.9" customHeight="1">
      <c r="B270" s="32"/>
      <c r="C270" s="178" t="s">
        <v>423</v>
      </c>
      <c r="D270" s="178" t="s">
        <v>353</v>
      </c>
      <c r="E270" s="179" t="s">
        <v>424</v>
      </c>
      <c r="F270" s="180" t="s">
        <v>425</v>
      </c>
      <c r="G270" s="181" t="s">
        <v>199</v>
      </c>
      <c r="H270" s="182">
        <v>120.075</v>
      </c>
      <c r="I270" s="183"/>
      <c r="J270" s="184">
        <f>ROUND(I270*H270,2)</f>
        <v>0</v>
      </c>
      <c r="K270" s="180" t="s">
        <v>189</v>
      </c>
      <c r="L270" s="185"/>
      <c r="M270" s="186" t="s">
        <v>1</v>
      </c>
      <c r="N270" s="187" t="s">
        <v>48</v>
      </c>
      <c r="P270" s="146">
        <f>O270*H270</f>
        <v>0</v>
      </c>
      <c r="Q270" s="146">
        <v>1.593E-2</v>
      </c>
      <c r="R270" s="146">
        <f>Q270*H270</f>
        <v>1.91279475</v>
      </c>
      <c r="S270" s="146">
        <v>0</v>
      </c>
      <c r="T270" s="147">
        <f>S270*H270</f>
        <v>0</v>
      </c>
      <c r="AR270" s="148" t="s">
        <v>205</v>
      </c>
      <c r="AT270" s="148" t="s">
        <v>353</v>
      </c>
      <c r="AU270" s="148" t="s">
        <v>91</v>
      </c>
      <c r="AY270" s="17" t="s">
        <v>168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25</v>
      </c>
      <c r="BK270" s="149">
        <f>ROUND(I270*H270,2)</f>
        <v>0</v>
      </c>
      <c r="BL270" s="17" t="s">
        <v>175</v>
      </c>
      <c r="BM270" s="148" t="s">
        <v>426</v>
      </c>
    </row>
    <row r="271" spans="2:65" s="12" customFormat="1" ht="11.25">
      <c r="B271" s="150"/>
      <c r="D271" s="151" t="s">
        <v>177</v>
      </c>
      <c r="F271" s="153" t="s">
        <v>427</v>
      </c>
      <c r="H271" s="154">
        <v>120.075</v>
      </c>
      <c r="I271" s="155"/>
      <c r="L271" s="150"/>
      <c r="M271" s="156"/>
      <c r="T271" s="157"/>
      <c r="AT271" s="152" t="s">
        <v>177</v>
      </c>
      <c r="AU271" s="152" t="s">
        <v>91</v>
      </c>
      <c r="AV271" s="12" t="s">
        <v>91</v>
      </c>
      <c r="AW271" s="12" t="s">
        <v>4</v>
      </c>
      <c r="AX271" s="12" t="s">
        <v>25</v>
      </c>
      <c r="AY271" s="152" t="s">
        <v>168</v>
      </c>
    </row>
    <row r="272" spans="2:65" s="1" customFormat="1" ht="16.5" customHeight="1">
      <c r="B272" s="32"/>
      <c r="C272" s="178" t="s">
        <v>428</v>
      </c>
      <c r="D272" s="178" t="s">
        <v>353</v>
      </c>
      <c r="E272" s="179" t="s">
        <v>429</v>
      </c>
      <c r="F272" s="180" t="s">
        <v>430</v>
      </c>
      <c r="G272" s="181" t="s">
        <v>431</v>
      </c>
      <c r="H272" s="182">
        <v>23.46</v>
      </c>
      <c r="I272" s="183"/>
      <c r="J272" s="184">
        <f>ROUND(I272*H272,2)</f>
        <v>0</v>
      </c>
      <c r="K272" s="180" t="s">
        <v>189</v>
      </c>
      <c r="L272" s="185"/>
      <c r="M272" s="186" t="s">
        <v>1</v>
      </c>
      <c r="N272" s="187" t="s">
        <v>48</v>
      </c>
      <c r="P272" s="146">
        <f>O272*H272</f>
        <v>0</v>
      </c>
      <c r="Q272" s="146">
        <v>1E-4</v>
      </c>
      <c r="R272" s="146">
        <f>Q272*H272</f>
        <v>2.346E-3</v>
      </c>
      <c r="S272" s="146">
        <v>0</v>
      </c>
      <c r="T272" s="147">
        <f>S272*H272</f>
        <v>0</v>
      </c>
      <c r="AR272" s="148" t="s">
        <v>205</v>
      </c>
      <c r="AT272" s="148" t="s">
        <v>353</v>
      </c>
      <c r="AU272" s="148" t="s">
        <v>91</v>
      </c>
      <c r="AY272" s="17" t="s">
        <v>168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25</v>
      </c>
      <c r="BK272" s="149">
        <f>ROUND(I272*H272,2)</f>
        <v>0</v>
      </c>
      <c r="BL272" s="17" t="s">
        <v>175</v>
      </c>
      <c r="BM272" s="148" t="s">
        <v>432</v>
      </c>
    </row>
    <row r="273" spans="2:65" s="12" customFormat="1" ht="11.25">
      <c r="B273" s="150"/>
      <c r="D273" s="151" t="s">
        <v>177</v>
      </c>
      <c r="E273" s="152" t="s">
        <v>1</v>
      </c>
      <c r="F273" s="153" t="s">
        <v>433</v>
      </c>
      <c r="H273" s="154">
        <v>23</v>
      </c>
      <c r="I273" s="155"/>
      <c r="L273" s="150"/>
      <c r="M273" s="156"/>
      <c r="T273" s="157"/>
      <c r="AT273" s="152" t="s">
        <v>177</v>
      </c>
      <c r="AU273" s="152" t="s">
        <v>91</v>
      </c>
      <c r="AV273" s="12" t="s">
        <v>91</v>
      </c>
      <c r="AW273" s="12" t="s">
        <v>38</v>
      </c>
      <c r="AX273" s="12" t="s">
        <v>25</v>
      </c>
      <c r="AY273" s="152" t="s">
        <v>168</v>
      </c>
    </row>
    <row r="274" spans="2:65" s="12" customFormat="1" ht="11.25">
      <c r="B274" s="150"/>
      <c r="D274" s="151" t="s">
        <v>177</v>
      </c>
      <c r="F274" s="153" t="s">
        <v>434</v>
      </c>
      <c r="H274" s="154">
        <v>23.46</v>
      </c>
      <c r="I274" s="155"/>
      <c r="L274" s="150"/>
      <c r="M274" s="156"/>
      <c r="T274" s="157"/>
      <c r="AT274" s="152" t="s">
        <v>177</v>
      </c>
      <c r="AU274" s="152" t="s">
        <v>91</v>
      </c>
      <c r="AV274" s="12" t="s">
        <v>91</v>
      </c>
      <c r="AW274" s="12" t="s">
        <v>4</v>
      </c>
      <c r="AX274" s="12" t="s">
        <v>25</v>
      </c>
      <c r="AY274" s="152" t="s">
        <v>168</v>
      </c>
    </row>
    <row r="275" spans="2:65" s="1" customFormat="1" ht="16.5" customHeight="1">
      <c r="B275" s="32"/>
      <c r="C275" s="137" t="s">
        <v>435</v>
      </c>
      <c r="D275" s="137" t="s">
        <v>170</v>
      </c>
      <c r="E275" s="138" t="s">
        <v>436</v>
      </c>
      <c r="F275" s="139" t="s">
        <v>437</v>
      </c>
      <c r="G275" s="140" t="s">
        <v>431</v>
      </c>
      <c r="H275" s="141">
        <v>8</v>
      </c>
      <c r="I275" s="142"/>
      <c r="J275" s="143">
        <f>ROUND(I275*H275,2)</f>
        <v>0</v>
      </c>
      <c r="K275" s="139" t="s">
        <v>174</v>
      </c>
      <c r="L275" s="32"/>
      <c r="M275" s="144" t="s">
        <v>1</v>
      </c>
      <c r="N275" s="145" t="s">
        <v>48</v>
      </c>
      <c r="P275" s="146">
        <f>O275*H275</f>
        <v>0</v>
      </c>
      <c r="Q275" s="146">
        <v>2.0000000000000002E-5</v>
      </c>
      <c r="R275" s="146">
        <f>Q275*H275</f>
        <v>1.6000000000000001E-4</v>
      </c>
      <c r="S275" s="146">
        <v>0</v>
      </c>
      <c r="T275" s="147">
        <f>S275*H275</f>
        <v>0</v>
      </c>
      <c r="AR275" s="148" t="s">
        <v>175</v>
      </c>
      <c r="AT275" s="148" t="s">
        <v>170</v>
      </c>
      <c r="AU275" s="148" t="s">
        <v>91</v>
      </c>
      <c r="AY275" s="17" t="s">
        <v>168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7" t="s">
        <v>25</v>
      </c>
      <c r="BK275" s="149">
        <f>ROUND(I275*H275,2)</f>
        <v>0</v>
      </c>
      <c r="BL275" s="17" t="s">
        <v>175</v>
      </c>
      <c r="BM275" s="148" t="s">
        <v>438</v>
      </c>
    </row>
    <row r="276" spans="2:65" s="12" customFormat="1" ht="11.25">
      <c r="B276" s="150"/>
      <c r="D276" s="151" t="s">
        <v>177</v>
      </c>
      <c r="E276" s="152" t="s">
        <v>1</v>
      </c>
      <c r="F276" s="153" t="s">
        <v>439</v>
      </c>
      <c r="H276" s="154">
        <v>8</v>
      </c>
      <c r="I276" s="155"/>
      <c r="L276" s="150"/>
      <c r="M276" s="156"/>
      <c r="T276" s="157"/>
      <c r="AT276" s="152" t="s">
        <v>177</v>
      </c>
      <c r="AU276" s="152" t="s">
        <v>91</v>
      </c>
      <c r="AV276" s="12" t="s">
        <v>91</v>
      </c>
      <c r="AW276" s="12" t="s">
        <v>38</v>
      </c>
      <c r="AX276" s="12" t="s">
        <v>25</v>
      </c>
      <c r="AY276" s="152" t="s">
        <v>168</v>
      </c>
    </row>
    <row r="277" spans="2:65" s="1" customFormat="1" ht="24.2" customHeight="1">
      <c r="B277" s="32"/>
      <c r="C277" s="137" t="s">
        <v>440</v>
      </c>
      <c r="D277" s="137" t="s">
        <v>170</v>
      </c>
      <c r="E277" s="138" t="s">
        <v>441</v>
      </c>
      <c r="F277" s="139" t="s">
        <v>442</v>
      </c>
      <c r="G277" s="140" t="s">
        <v>431</v>
      </c>
      <c r="H277" s="141">
        <v>4</v>
      </c>
      <c r="I277" s="142"/>
      <c r="J277" s="143">
        <f>ROUND(I277*H277,2)</f>
        <v>0</v>
      </c>
      <c r="K277" s="139" t="s">
        <v>174</v>
      </c>
      <c r="L277" s="32"/>
      <c r="M277" s="144" t="s">
        <v>1</v>
      </c>
      <c r="N277" s="145" t="s">
        <v>48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175</v>
      </c>
      <c r="AT277" s="148" t="s">
        <v>170</v>
      </c>
      <c r="AU277" s="148" t="s">
        <v>91</v>
      </c>
      <c r="AY277" s="17" t="s">
        <v>168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25</v>
      </c>
      <c r="BK277" s="149">
        <f>ROUND(I277*H277,2)</f>
        <v>0</v>
      </c>
      <c r="BL277" s="17" t="s">
        <v>175</v>
      </c>
      <c r="BM277" s="148" t="s">
        <v>443</v>
      </c>
    </row>
    <row r="278" spans="2:65" s="1" customFormat="1" ht="33" customHeight="1">
      <c r="B278" s="32"/>
      <c r="C278" s="178" t="s">
        <v>444</v>
      </c>
      <c r="D278" s="178" t="s">
        <v>353</v>
      </c>
      <c r="E278" s="179" t="s">
        <v>445</v>
      </c>
      <c r="F278" s="180" t="s">
        <v>446</v>
      </c>
      <c r="G278" s="181" t="s">
        <v>431</v>
      </c>
      <c r="H278" s="182">
        <v>4</v>
      </c>
      <c r="I278" s="183"/>
      <c r="J278" s="184">
        <f>ROUND(I278*H278,2)</f>
        <v>0</v>
      </c>
      <c r="K278" s="180" t="s">
        <v>189</v>
      </c>
      <c r="L278" s="185"/>
      <c r="M278" s="186" t="s">
        <v>1</v>
      </c>
      <c r="N278" s="187" t="s">
        <v>48</v>
      </c>
      <c r="P278" s="146">
        <f>O278*H278</f>
        <v>0</v>
      </c>
      <c r="Q278" s="146">
        <v>1.4999999999999999E-2</v>
      </c>
      <c r="R278" s="146">
        <f>Q278*H278</f>
        <v>0.06</v>
      </c>
      <c r="S278" s="146">
        <v>0</v>
      </c>
      <c r="T278" s="147">
        <f>S278*H278</f>
        <v>0</v>
      </c>
      <c r="AR278" s="148" t="s">
        <v>205</v>
      </c>
      <c r="AT278" s="148" t="s">
        <v>353</v>
      </c>
      <c r="AU278" s="148" t="s">
        <v>91</v>
      </c>
      <c r="AY278" s="17" t="s">
        <v>168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25</v>
      </c>
      <c r="BK278" s="149">
        <f>ROUND(I278*H278,2)</f>
        <v>0</v>
      </c>
      <c r="BL278" s="17" t="s">
        <v>175</v>
      </c>
      <c r="BM278" s="148" t="s">
        <v>447</v>
      </c>
    </row>
    <row r="279" spans="2:65" s="1" customFormat="1" ht="16.5" customHeight="1">
      <c r="B279" s="32"/>
      <c r="C279" s="178" t="s">
        <v>448</v>
      </c>
      <c r="D279" s="178" t="s">
        <v>353</v>
      </c>
      <c r="E279" s="179" t="s">
        <v>429</v>
      </c>
      <c r="F279" s="180" t="s">
        <v>430</v>
      </c>
      <c r="G279" s="181" t="s">
        <v>431</v>
      </c>
      <c r="H279" s="182">
        <v>8.16</v>
      </c>
      <c r="I279" s="183"/>
      <c r="J279" s="184">
        <f>ROUND(I279*H279,2)</f>
        <v>0</v>
      </c>
      <c r="K279" s="180" t="s">
        <v>189</v>
      </c>
      <c r="L279" s="185"/>
      <c r="M279" s="186" t="s">
        <v>1</v>
      </c>
      <c r="N279" s="187" t="s">
        <v>48</v>
      </c>
      <c r="P279" s="146">
        <f>O279*H279</f>
        <v>0</v>
      </c>
      <c r="Q279" s="146">
        <v>1E-4</v>
      </c>
      <c r="R279" s="146">
        <f>Q279*H279</f>
        <v>8.160000000000001E-4</v>
      </c>
      <c r="S279" s="146">
        <v>0</v>
      </c>
      <c r="T279" s="147">
        <f>S279*H279</f>
        <v>0</v>
      </c>
      <c r="AR279" s="148" t="s">
        <v>205</v>
      </c>
      <c r="AT279" s="148" t="s">
        <v>353</v>
      </c>
      <c r="AU279" s="148" t="s">
        <v>91</v>
      </c>
      <c r="AY279" s="17" t="s">
        <v>168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25</v>
      </c>
      <c r="BK279" s="149">
        <f>ROUND(I279*H279,2)</f>
        <v>0</v>
      </c>
      <c r="BL279" s="17" t="s">
        <v>175</v>
      </c>
      <c r="BM279" s="148" t="s">
        <v>449</v>
      </c>
    </row>
    <row r="280" spans="2:65" s="12" customFormat="1" ht="11.25">
      <c r="B280" s="150"/>
      <c r="D280" s="151" t="s">
        <v>177</v>
      </c>
      <c r="F280" s="153" t="s">
        <v>450</v>
      </c>
      <c r="H280" s="154">
        <v>8.16</v>
      </c>
      <c r="I280" s="155"/>
      <c r="L280" s="150"/>
      <c r="M280" s="156"/>
      <c r="T280" s="157"/>
      <c r="AT280" s="152" t="s">
        <v>177</v>
      </c>
      <c r="AU280" s="152" t="s">
        <v>91</v>
      </c>
      <c r="AV280" s="12" t="s">
        <v>91</v>
      </c>
      <c r="AW280" s="12" t="s">
        <v>4</v>
      </c>
      <c r="AX280" s="12" t="s">
        <v>25</v>
      </c>
      <c r="AY280" s="152" t="s">
        <v>168</v>
      </c>
    </row>
    <row r="281" spans="2:65" s="1" customFormat="1" ht="24.2" customHeight="1">
      <c r="B281" s="32"/>
      <c r="C281" s="137" t="s">
        <v>451</v>
      </c>
      <c r="D281" s="137" t="s">
        <v>170</v>
      </c>
      <c r="E281" s="138" t="s">
        <v>452</v>
      </c>
      <c r="F281" s="139" t="s">
        <v>453</v>
      </c>
      <c r="G281" s="140" t="s">
        <v>431</v>
      </c>
      <c r="H281" s="141">
        <v>3</v>
      </c>
      <c r="I281" s="142"/>
      <c r="J281" s="143">
        <f>ROUND(I281*H281,2)</f>
        <v>0</v>
      </c>
      <c r="K281" s="139" t="s">
        <v>174</v>
      </c>
      <c r="L281" s="32"/>
      <c r="M281" s="144" t="s">
        <v>1</v>
      </c>
      <c r="N281" s="145" t="s">
        <v>48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175</v>
      </c>
      <c r="AT281" s="148" t="s">
        <v>170</v>
      </c>
      <c r="AU281" s="148" t="s">
        <v>91</v>
      </c>
      <c r="AY281" s="17" t="s">
        <v>168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25</v>
      </c>
      <c r="BK281" s="149">
        <f>ROUND(I281*H281,2)</f>
        <v>0</v>
      </c>
      <c r="BL281" s="17" t="s">
        <v>175</v>
      </c>
      <c r="BM281" s="148" t="s">
        <v>454</v>
      </c>
    </row>
    <row r="282" spans="2:65" s="1" customFormat="1" ht="24.2" customHeight="1">
      <c r="B282" s="32"/>
      <c r="C282" s="178" t="s">
        <v>455</v>
      </c>
      <c r="D282" s="178" t="s">
        <v>353</v>
      </c>
      <c r="E282" s="179" t="s">
        <v>456</v>
      </c>
      <c r="F282" s="180" t="s">
        <v>457</v>
      </c>
      <c r="G282" s="181" t="s">
        <v>431</v>
      </c>
      <c r="H282" s="182">
        <v>1</v>
      </c>
      <c r="I282" s="183"/>
      <c r="J282" s="184">
        <f>ROUND(I282*H282,2)</f>
        <v>0</v>
      </c>
      <c r="K282" s="180" t="s">
        <v>189</v>
      </c>
      <c r="L282" s="185"/>
      <c r="M282" s="186" t="s">
        <v>1</v>
      </c>
      <c r="N282" s="187" t="s">
        <v>48</v>
      </c>
      <c r="P282" s="146">
        <f>O282*H282</f>
        <v>0</v>
      </c>
      <c r="Q282" s="146">
        <v>9.1999999999999998E-3</v>
      </c>
      <c r="R282" s="146">
        <f>Q282*H282</f>
        <v>9.1999999999999998E-3</v>
      </c>
      <c r="S282" s="146">
        <v>0</v>
      </c>
      <c r="T282" s="147">
        <f>S282*H282</f>
        <v>0</v>
      </c>
      <c r="AR282" s="148" t="s">
        <v>205</v>
      </c>
      <c r="AT282" s="148" t="s">
        <v>353</v>
      </c>
      <c r="AU282" s="148" t="s">
        <v>91</v>
      </c>
      <c r="AY282" s="17" t="s">
        <v>168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25</v>
      </c>
      <c r="BK282" s="149">
        <f>ROUND(I282*H282,2)</f>
        <v>0</v>
      </c>
      <c r="BL282" s="17" t="s">
        <v>175</v>
      </c>
      <c r="BM282" s="148" t="s">
        <v>458</v>
      </c>
    </row>
    <row r="283" spans="2:65" s="1" customFormat="1" ht="24.2" customHeight="1">
      <c r="B283" s="32"/>
      <c r="C283" s="178" t="s">
        <v>459</v>
      </c>
      <c r="D283" s="178" t="s">
        <v>353</v>
      </c>
      <c r="E283" s="179" t="s">
        <v>460</v>
      </c>
      <c r="F283" s="180" t="s">
        <v>461</v>
      </c>
      <c r="G283" s="181" t="s">
        <v>431</v>
      </c>
      <c r="H283" s="182">
        <v>1</v>
      </c>
      <c r="I283" s="183"/>
      <c r="J283" s="184">
        <f>ROUND(I283*H283,2)</f>
        <v>0</v>
      </c>
      <c r="K283" s="180" t="s">
        <v>189</v>
      </c>
      <c r="L283" s="185"/>
      <c r="M283" s="186" t="s">
        <v>1</v>
      </c>
      <c r="N283" s="187" t="s">
        <v>48</v>
      </c>
      <c r="P283" s="146">
        <f>O283*H283</f>
        <v>0</v>
      </c>
      <c r="Q283" s="146">
        <v>1.04E-2</v>
      </c>
      <c r="R283" s="146">
        <f>Q283*H283</f>
        <v>1.04E-2</v>
      </c>
      <c r="S283" s="146">
        <v>0</v>
      </c>
      <c r="T283" s="147">
        <f>S283*H283</f>
        <v>0</v>
      </c>
      <c r="AR283" s="148" t="s">
        <v>205</v>
      </c>
      <c r="AT283" s="148" t="s">
        <v>353</v>
      </c>
      <c r="AU283" s="148" t="s">
        <v>91</v>
      </c>
      <c r="AY283" s="17" t="s">
        <v>168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25</v>
      </c>
      <c r="BK283" s="149">
        <f>ROUND(I283*H283,2)</f>
        <v>0</v>
      </c>
      <c r="BL283" s="17" t="s">
        <v>175</v>
      </c>
      <c r="BM283" s="148" t="s">
        <v>462</v>
      </c>
    </row>
    <row r="284" spans="2:65" s="1" customFormat="1" ht="24.2" customHeight="1">
      <c r="B284" s="32"/>
      <c r="C284" s="178" t="s">
        <v>463</v>
      </c>
      <c r="D284" s="178" t="s">
        <v>353</v>
      </c>
      <c r="E284" s="179" t="s">
        <v>464</v>
      </c>
      <c r="F284" s="180" t="s">
        <v>465</v>
      </c>
      <c r="G284" s="181" t="s">
        <v>431</v>
      </c>
      <c r="H284" s="182">
        <v>1</v>
      </c>
      <c r="I284" s="183"/>
      <c r="J284" s="184">
        <f>ROUND(I284*H284,2)</f>
        <v>0</v>
      </c>
      <c r="K284" s="180" t="s">
        <v>189</v>
      </c>
      <c r="L284" s="185"/>
      <c r="M284" s="186" t="s">
        <v>1</v>
      </c>
      <c r="N284" s="187" t="s">
        <v>48</v>
      </c>
      <c r="P284" s="146">
        <f>O284*H284</f>
        <v>0</v>
      </c>
      <c r="Q284" s="146">
        <v>1.01E-2</v>
      </c>
      <c r="R284" s="146">
        <f>Q284*H284</f>
        <v>1.01E-2</v>
      </c>
      <c r="S284" s="146">
        <v>0</v>
      </c>
      <c r="T284" s="147">
        <f>S284*H284</f>
        <v>0</v>
      </c>
      <c r="AR284" s="148" t="s">
        <v>205</v>
      </c>
      <c r="AT284" s="148" t="s">
        <v>353</v>
      </c>
      <c r="AU284" s="148" t="s">
        <v>91</v>
      </c>
      <c r="AY284" s="17" t="s">
        <v>168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25</v>
      </c>
      <c r="BK284" s="149">
        <f>ROUND(I284*H284,2)</f>
        <v>0</v>
      </c>
      <c r="BL284" s="17" t="s">
        <v>175</v>
      </c>
      <c r="BM284" s="148" t="s">
        <v>466</v>
      </c>
    </row>
    <row r="285" spans="2:65" s="1" customFormat="1" ht="16.5" customHeight="1">
      <c r="B285" s="32"/>
      <c r="C285" s="178" t="s">
        <v>467</v>
      </c>
      <c r="D285" s="178" t="s">
        <v>353</v>
      </c>
      <c r="E285" s="179" t="s">
        <v>429</v>
      </c>
      <c r="F285" s="180" t="s">
        <v>430</v>
      </c>
      <c r="G285" s="181" t="s">
        <v>431</v>
      </c>
      <c r="H285" s="182">
        <v>6.12</v>
      </c>
      <c r="I285" s="183"/>
      <c r="J285" s="184">
        <f>ROUND(I285*H285,2)</f>
        <v>0</v>
      </c>
      <c r="K285" s="180" t="s">
        <v>189</v>
      </c>
      <c r="L285" s="185"/>
      <c r="M285" s="186" t="s">
        <v>1</v>
      </c>
      <c r="N285" s="187" t="s">
        <v>48</v>
      </c>
      <c r="P285" s="146">
        <f>O285*H285</f>
        <v>0</v>
      </c>
      <c r="Q285" s="146">
        <v>1E-4</v>
      </c>
      <c r="R285" s="146">
        <f>Q285*H285</f>
        <v>6.1200000000000002E-4</v>
      </c>
      <c r="S285" s="146">
        <v>0</v>
      </c>
      <c r="T285" s="147">
        <f>S285*H285</f>
        <v>0</v>
      </c>
      <c r="AR285" s="148" t="s">
        <v>205</v>
      </c>
      <c r="AT285" s="148" t="s">
        <v>353</v>
      </c>
      <c r="AU285" s="148" t="s">
        <v>91</v>
      </c>
      <c r="AY285" s="17" t="s">
        <v>168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25</v>
      </c>
      <c r="BK285" s="149">
        <f>ROUND(I285*H285,2)</f>
        <v>0</v>
      </c>
      <c r="BL285" s="17" t="s">
        <v>175</v>
      </c>
      <c r="BM285" s="148" t="s">
        <v>468</v>
      </c>
    </row>
    <row r="286" spans="2:65" s="12" customFormat="1" ht="11.25">
      <c r="B286" s="150"/>
      <c r="D286" s="151" t="s">
        <v>177</v>
      </c>
      <c r="F286" s="153" t="s">
        <v>469</v>
      </c>
      <c r="H286" s="154">
        <v>6.12</v>
      </c>
      <c r="I286" s="155"/>
      <c r="L286" s="150"/>
      <c r="M286" s="156"/>
      <c r="T286" s="157"/>
      <c r="AT286" s="152" t="s">
        <v>177</v>
      </c>
      <c r="AU286" s="152" t="s">
        <v>91</v>
      </c>
      <c r="AV286" s="12" t="s">
        <v>91</v>
      </c>
      <c r="AW286" s="12" t="s">
        <v>4</v>
      </c>
      <c r="AX286" s="12" t="s">
        <v>25</v>
      </c>
      <c r="AY286" s="152" t="s">
        <v>168</v>
      </c>
    </row>
    <row r="287" spans="2:65" s="1" customFormat="1" ht="24.2" customHeight="1">
      <c r="B287" s="32"/>
      <c r="C287" s="137" t="s">
        <v>470</v>
      </c>
      <c r="D287" s="137" t="s">
        <v>170</v>
      </c>
      <c r="E287" s="138" t="s">
        <v>471</v>
      </c>
      <c r="F287" s="139" t="s">
        <v>472</v>
      </c>
      <c r="G287" s="140" t="s">
        <v>431</v>
      </c>
      <c r="H287" s="141">
        <v>2</v>
      </c>
      <c r="I287" s="142"/>
      <c r="J287" s="143">
        <f t="shared" ref="J287:J302" si="0">ROUND(I287*H287,2)</f>
        <v>0</v>
      </c>
      <c r="K287" s="139" t="s">
        <v>189</v>
      </c>
      <c r="L287" s="32"/>
      <c r="M287" s="144" t="s">
        <v>1</v>
      </c>
      <c r="N287" s="145" t="s">
        <v>48</v>
      </c>
      <c r="P287" s="146">
        <f t="shared" ref="P287:P302" si="1">O287*H287</f>
        <v>0</v>
      </c>
      <c r="Q287" s="146">
        <v>1.67E-3</v>
      </c>
      <c r="R287" s="146">
        <f t="shared" ref="R287:R302" si="2">Q287*H287</f>
        <v>3.3400000000000001E-3</v>
      </c>
      <c r="S287" s="146">
        <v>0</v>
      </c>
      <c r="T287" s="147">
        <f t="shared" ref="T287:T302" si="3">S287*H287</f>
        <v>0</v>
      </c>
      <c r="AR287" s="148" t="s">
        <v>175</v>
      </c>
      <c r="AT287" s="148" t="s">
        <v>170</v>
      </c>
      <c r="AU287" s="148" t="s">
        <v>91</v>
      </c>
      <c r="AY287" s="17" t="s">
        <v>168</v>
      </c>
      <c r="BE287" s="149">
        <f t="shared" ref="BE287:BE302" si="4">IF(N287="základní",J287,0)</f>
        <v>0</v>
      </c>
      <c r="BF287" s="149">
        <f t="shared" ref="BF287:BF302" si="5">IF(N287="snížená",J287,0)</f>
        <v>0</v>
      </c>
      <c r="BG287" s="149">
        <f t="shared" ref="BG287:BG302" si="6">IF(N287="zákl. přenesená",J287,0)</f>
        <v>0</v>
      </c>
      <c r="BH287" s="149">
        <f t="shared" ref="BH287:BH302" si="7">IF(N287="sníž. přenesená",J287,0)</f>
        <v>0</v>
      </c>
      <c r="BI287" s="149">
        <f t="shared" ref="BI287:BI302" si="8">IF(N287="nulová",J287,0)</f>
        <v>0</v>
      </c>
      <c r="BJ287" s="17" t="s">
        <v>25</v>
      </c>
      <c r="BK287" s="149">
        <f t="shared" ref="BK287:BK302" si="9">ROUND(I287*H287,2)</f>
        <v>0</v>
      </c>
      <c r="BL287" s="17" t="s">
        <v>175</v>
      </c>
      <c r="BM287" s="148" t="s">
        <v>473</v>
      </c>
    </row>
    <row r="288" spans="2:65" s="1" customFormat="1" ht="16.5" customHeight="1">
      <c r="B288" s="32"/>
      <c r="C288" s="178" t="s">
        <v>474</v>
      </c>
      <c r="D288" s="178" t="s">
        <v>353</v>
      </c>
      <c r="E288" s="179" t="s">
        <v>475</v>
      </c>
      <c r="F288" s="180" t="s">
        <v>476</v>
      </c>
      <c r="G288" s="181" t="s">
        <v>431</v>
      </c>
      <c r="H288" s="182">
        <v>2</v>
      </c>
      <c r="I288" s="183"/>
      <c r="J288" s="184">
        <f t="shared" si="0"/>
        <v>0</v>
      </c>
      <c r="K288" s="180" t="s">
        <v>189</v>
      </c>
      <c r="L288" s="185"/>
      <c r="M288" s="186" t="s">
        <v>1</v>
      </c>
      <c r="N288" s="187" t="s">
        <v>48</v>
      </c>
      <c r="P288" s="146">
        <f t="shared" si="1"/>
        <v>0</v>
      </c>
      <c r="Q288" s="146">
        <v>0.01</v>
      </c>
      <c r="R288" s="146">
        <f t="shared" si="2"/>
        <v>0.02</v>
      </c>
      <c r="S288" s="146">
        <v>0</v>
      </c>
      <c r="T288" s="147">
        <f t="shared" si="3"/>
        <v>0</v>
      </c>
      <c r="AR288" s="148" t="s">
        <v>205</v>
      </c>
      <c r="AT288" s="148" t="s">
        <v>353</v>
      </c>
      <c r="AU288" s="148" t="s">
        <v>91</v>
      </c>
      <c r="AY288" s="17" t="s">
        <v>168</v>
      </c>
      <c r="BE288" s="149">
        <f t="shared" si="4"/>
        <v>0</v>
      </c>
      <c r="BF288" s="149">
        <f t="shared" si="5"/>
        <v>0</v>
      </c>
      <c r="BG288" s="149">
        <f t="shared" si="6"/>
        <v>0</v>
      </c>
      <c r="BH288" s="149">
        <f t="shared" si="7"/>
        <v>0</v>
      </c>
      <c r="BI288" s="149">
        <f t="shared" si="8"/>
        <v>0</v>
      </c>
      <c r="BJ288" s="17" t="s">
        <v>25</v>
      </c>
      <c r="BK288" s="149">
        <f t="shared" si="9"/>
        <v>0</v>
      </c>
      <c r="BL288" s="17" t="s">
        <v>175</v>
      </c>
      <c r="BM288" s="148" t="s">
        <v>477</v>
      </c>
    </row>
    <row r="289" spans="2:65" s="1" customFormat="1" ht="33" customHeight="1">
      <c r="B289" s="32"/>
      <c r="C289" s="137" t="s">
        <v>478</v>
      </c>
      <c r="D289" s="137" t="s">
        <v>170</v>
      </c>
      <c r="E289" s="138" t="s">
        <v>479</v>
      </c>
      <c r="F289" s="139" t="s">
        <v>480</v>
      </c>
      <c r="G289" s="140" t="s">
        <v>431</v>
      </c>
      <c r="H289" s="141">
        <v>1</v>
      </c>
      <c r="I289" s="142"/>
      <c r="J289" s="143">
        <f t="shared" si="0"/>
        <v>0</v>
      </c>
      <c r="K289" s="139" t="s">
        <v>189</v>
      </c>
      <c r="L289" s="32"/>
      <c r="M289" s="144" t="s">
        <v>1</v>
      </c>
      <c r="N289" s="145" t="s">
        <v>48</v>
      </c>
      <c r="P289" s="146">
        <f t="shared" si="1"/>
        <v>0</v>
      </c>
      <c r="Q289" s="146">
        <v>0</v>
      </c>
      <c r="R289" s="146">
        <f t="shared" si="2"/>
        <v>0</v>
      </c>
      <c r="S289" s="146">
        <v>0</v>
      </c>
      <c r="T289" s="147">
        <f t="shared" si="3"/>
        <v>0</v>
      </c>
      <c r="AR289" s="148" t="s">
        <v>175</v>
      </c>
      <c r="AT289" s="148" t="s">
        <v>170</v>
      </c>
      <c r="AU289" s="148" t="s">
        <v>91</v>
      </c>
      <c r="AY289" s="17" t="s">
        <v>168</v>
      </c>
      <c r="BE289" s="149">
        <f t="shared" si="4"/>
        <v>0</v>
      </c>
      <c r="BF289" s="149">
        <f t="shared" si="5"/>
        <v>0</v>
      </c>
      <c r="BG289" s="149">
        <f t="shared" si="6"/>
        <v>0</v>
      </c>
      <c r="BH289" s="149">
        <f t="shared" si="7"/>
        <v>0</v>
      </c>
      <c r="BI289" s="149">
        <f t="shared" si="8"/>
        <v>0</v>
      </c>
      <c r="BJ289" s="17" t="s">
        <v>25</v>
      </c>
      <c r="BK289" s="149">
        <f t="shared" si="9"/>
        <v>0</v>
      </c>
      <c r="BL289" s="17" t="s">
        <v>175</v>
      </c>
      <c r="BM289" s="148" t="s">
        <v>481</v>
      </c>
    </row>
    <row r="290" spans="2:65" s="1" customFormat="1" ht="24.2" customHeight="1">
      <c r="B290" s="32"/>
      <c r="C290" s="178" t="s">
        <v>482</v>
      </c>
      <c r="D290" s="178" t="s">
        <v>353</v>
      </c>
      <c r="E290" s="179" t="s">
        <v>483</v>
      </c>
      <c r="F290" s="180" t="s">
        <v>484</v>
      </c>
      <c r="G290" s="181" t="s">
        <v>431</v>
      </c>
      <c r="H290" s="182">
        <v>1</v>
      </c>
      <c r="I290" s="183"/>
      <c r="J290" s="184">
        <f t="shared" si="0"/>
        <v>0</v>
      </c>
      <c r="K290" s="180" t="s">
        <v>174</v>
      </c>
      <c r="L290" s="185"/>
      <c r="M290" s="186" t="s">
        <v>1</v>
      </c>
      <c r="N290" s="187" t="s">
        <v>48</v>
      </c>
      <c r="P290" s="146">
        <f t="shared" si="1"/>
        <v>0</v>
      </c>
      <c r="Q290" s="146">
        <v>0.05</v>
      </c>
      <c r="R290" s="146">
        <f t="shared" si="2"/>
        <v>0.05</v>
      </c>
      <c r="S290" s="146">
        <v>0</v>
      </c>
      <c r="T290" s="147">
        <f t="shared" si="3"/>
        <v>0</v>
      </c>
      <c r="AR290" s="148" t="s">
        <v>205</v>
      </c>
      <c r="AT290" s="148" t="s">
        <v>353</v>
      </c>
      <c r="AU290" s="148" t="s">
        <v>91</v>
      </c>
      <c r="AY290" s="17" t="s">
        <v>168</v>
      </c>
      <c r="BE290" s="149">
        <f t="shared" si="4"/>
        <v>0</v>
      </c>
      <c r="BF290" s="149">
        <f t="shared" si="5"/>
        <v>0</v>
      </c>
      <c r="BG290" s="149">
        <f t="shared" si="6"/>
        <v>0</v>
      </c>
      <c r="BH290" s="149">
        <f t="shared" si="7"/>
        <v>0</v>
      </c>
      <c r="BI290" s="149">
        <f t="shared" si="8"/>
        <v>0</v>
      </c>
      <c r="BJ290" s="17" t="s">
        <v>25</v>
      </c>
      <c r="BK290" s="149">
        <f t="shared" si="9"/>
        <v>0</v>
      </c>
      <c r="BL290" s="17" t="s">
        <v>175</v>
      </c>
      <c r="BM290" s="148" t="s">
        <v>485</v>
      </c>
    </row>
    <row r="291" spans="2:65" s="1" customFormat="1" ht="21.75" customHeight="1">
      <c r="B291" s="32"/>
      <c r="C291" s="137" t="s">
        <v>486</v>
      </c>
      <c r="D291" s="137" t="s">
        <v>170</v>
      </c>
      <c r="E291" s="138" t="s">
        <v>487</v>
      </c>
      <c r="F291" s="139" t="s">
        <v>488</v>
      </c>
      <c r="G291" s="140" t="s">
        <v>431</v>
      </c>
      <c r="H291" s="141">
        <v>1</v>
      </c>
      <c r="I291" s="142"/>
      <c r="J291" s="143">
        <f t="shared" si="0"/>
        <v>0</v>
      </c>
      <c r="K291" s="139" t="s">
        <v>189</v>
      </c>
      <c r="L291" s="32"/>
      <c r="M291" s="144" t="s">
        <v>1</v>
      </c>
      <c r="N291" s="145" t="s">
        <v>48</v>
      </c>
      <c r="P291" s="146">
        <f t="shared" si="1"/>
        <v>0</v>
      </c>
      <c r="Q291" s="146">
        <v>4.0000000000000002E-4</v>
      </c>
      <c r="R291" s="146">
        <f t="shared" si="2"/>
        <v>4.0000000000000002E-4</v>
      </c>
      <c r="S291" s="146">
        <v>0</v>
      </c>
      <c r="T291" s="147">
        <f t="shared" si="3"/>
        <v>0</v>
      </c>
      <c r="AR291" s="148" t="s">
        <v>175</v>
      </c>
      <c r="AT291" s="148" t="s">
        <v>170</v>
      </c>
      <c r="AU291" s="148" t="s">
        <v>91</v>
      </c>
      <c r="AY291" s="17" t="s">
        <v>168</v>
      </c>
      <c r="BE291" s="149">
        <f t="shared" si="4"/>
        <v>0</v>
      </c>
      <c r="BF291" s="149">
        <f t="shared" si="5"/>
        <v>0</v>
      </c>
      <c r="BG291" s="149">
        <f t="shared" si="6"/>
        <v>0</v>
      </c>
      <c r="BH291" s="149">
        <f t="shared" si="7"/>
        <v>0</v>
      </c>
      <c r="BI291" s="149">
        <f t="shared" si="8"/>
        <v>0</v>
      </c>
      <c r="BJ291" s="17" t="s">
        <v>25</v>
      </c>
      <c r="BK291" s="149">
        <f t="shared" si="9"/>
        <v>0</v>
      </c>
      <c r="BL291" s="17" t="s">
        <v>175</v>
      </c>
      <c r="BM291" s="148" t="s">
        <v>489</v>
      </c>
    </row>
    <row r="292" spans="2:65" s="1" customFormat="1" ht="37.9" customHeight="1">
      <c r="B292" s="32"/>
      <c r="C292" s="137" t="s">
        <v>490</v>
      </c>
      <c r="D292" s="137" t="s">
        <v>170</v>
      </c>
      <c r="E292" s="138" t="s">
        <v>491</v>
      </c>
      <c r="F292" s="139" t="s">
        <v>492</v>
      </c>
      <c r="G292" s="140" t="s">
        <v>431</v>
      </c>
      <c r="H292" s="141">
        <v>3</v>
      </c>
      <c r="I292" s="142"/>
      <c r="J292" s="143">
        <f t="shared" si="0"/>
        <v>0</v>
      </c>
      <c r="K292" s="139" t="s">
        <v>189</v>
      </c>
      <c r="L292" s="32"/>
      <c r="M292" s="144" t="s">
        <v>1</v>
      </c>
      <c r="N292" s="145" t="s">
        <v>48</v>
      </c>
      <c r="P292" s="146">
        <f t="shared" si="1"/>
        <v>0</v>
      </c>
      <c r="Q292" s="146">
        <v>1E-3</v>
      </c>
      <c r="R292" s="146">
        <f t="shared" si="2"/>
        <v>3.0000000000000001E-3</v>
      </c>
      <c r="S292" s="146">
        <v>0</v>
      </c>
      <c r="T292" s="147">
        <f t="shared" si="3"/>
        <v>0</v>
      </c>
      <c r="AR292" s="148" t="s">
        <v>175</v>
      </c>
      <c r="AT292" s="148" t="s">
        <v>170</v>
      </c>
      <c r="AU292" s="148" t="s">
        <v>91</v>
      </c>
      <c r="AY292" s="17" t="s">
        <v>168</v>
      </c>
      <c r="BE292" s="149">
        <f t="shared" si="4"/>
        <v>0</v>
      </c>
      <c r="BF292" s="149">
        <f t="shared" si="5"/>
        <v>0</v>
      </c>
      <c r="BG292" s="149">
        <f t="shared" si="6"/>
        <v>0</v>
      </c>
      <c r="BH292" s="149">
        <f t="shared" si="7"/>
        <v>0</v>
      </c>
      <c r="BI292" s="149">
        <f t="shared" si="8"/>
        <v>0</v>
      </c>
      <c r="BJ292" s="17" t="s">
        <v>25</v>
      </c>
      <c r="BK292" s="149">
        <f t="shared" si="9"/>
        <v>0</v>
      </c>
      <c r="BL292" s="17" t="s">
        <v>175</v>
      </c>
      <c r="BM292" s="148" t="s">
        <v>493</v>
      </c>
    </row>
    <row r="293" spans="2:65" s="1" customFormat="1" ht="16.5" customHeight="1">
      <c r="B293" s="32"/>
      <c r="C293" s="178" t="s">
        <v>494</v>
      </c>
      <c r="D293" s="178" t="s">
        <v>353</v>
      </c>
      <c r="E293" s="179" t="s">
        <v>495</v>
      </c>
      <c r="F293" s="180" t="s">
        <v>496</v>
      </c>
      <c r="G293" s="181" t="s">
        <v>431</v>
      </c>
      <c r="H293" s="182">
        <v>3</v>
      </c>
      <c r="I293" s="183"/>
      <c r="J293" s="184">
        <f t="shared" si="0"/>
        <v>0</v>
      </c>
      <c r="K293" s="180" t="s">
        <v>189</v>
      </c>
      <c r="L293" s="185"/>
      <c r="M293" s="186" t="s">
        <v>1</v>
      </c>
      <c r="N293" s="187" t="s">
        <v>48</v>
      </c>
      <c r="P293" s="146">
        <f t="shared" si="1"/>
        <v>0</v>
      </c>
      <c r="Q293" s="146">
        <v>1.5100000000000001E-2</v>
      </c>
      <c r="R293" s="146">
        <f t="shared" si="2"/>
        <v>4.53E-2</v>
      </c>
      <c r="S293" s="146">
        <v>0</v>
      </c>
      <c r="T293" s="147">
        <f t="shared" si="3"/>
        <v>0</v>
      </c>
      <c r="AR293" s="148" t="s">
        <v>205</v>
      </c>
      <c r="AT293" s="148" t="s">
        <v>353</v>
      </c>
      <c r="AU293" s="148" t="s">
        <v>91</v>
      </c>
      <c r="AY293" s="17" t="s">
        <v>168</v>
      </c>
      <c r="BE293" s="149">
        <f t="shared" si="4"/>
        <v>0</v>
      </c>
      <c r="BF293" s="149">
        <f t="shared" si="5"/>
        <v>0</v>
      </c>
      <c r="BG293" s="149">
        <f t="shared" si="6"/>
        <v>0</v>
      </c>
      <c r="BH293" s="149">
        <f t="shared" si="7"/>
        <v>0</v>
      </c>
      <c r="BI293" s="149">
        <f t="shared" si="8"/>
        <v>0</v>
      </c>
      <c r="BJ293" s="17" t="s">
        <v>25</v>
      </c>
      <c r="BK293" s="149">
        <f t="shared" si="9"/>
        <v>0</v>
      </c>
      <c r="BL293" s="17" t="s">
        <v>175</v>
      </c>
      <c r="BM293" s="148" t="s">
        <v>497</v>
      </c>
    </row>
    <row r="294" spans="2:65" s="1" customFormat="1" ht="24.2" customHeight="1">
      <c r="B294" s="32"/>
      <c r="C294" s="178" t="s">
        <v>498</v>
      </c>
      <c r="D294" s="178" t="s">
        <v>353</v>
      </c>
      <c r="E294" s="179" t="s">
        <v>499</v>
      </c>
      <c r="F294" s="180" t="s">
        <v>500</v>
      </c>
      <c r="G294" s="181" t="s">
        <v>501</v>
      </c>
      <c r="H294" s="182">
        <v>3</v>
      </c>
      <c r="I294" s="183"/>
      <c r="J294" s="184">
        <f t="shared" si="0"/>
        <v>0</v>
      </c>
      <c r="K294" s="180" t="s">
        <v>189</v>
      </c>
      <c r="L294" s="185"/>
      <c r="M294" s="186" t="s">
        <v>1</v>
      </c>
      <c r="N294" s="187" t="s">
        <v>48</v>
      </c>
      <c r="P294" s="146">
        <f t="shared" si="1"/>
        <v>0</v>
      </c>
      <c r="Q294" s="146">
        <v>6.0000000000000001E-3</v>
      </c>
      <c r="R294" s="146">
        <f t="shared" si="2"/>
        <v>1.8000000000000002E-2</v>
      </c>
      <c r="S294" s="146">
        <v>0</v>
      </c>
      <c r="T294" s="147">
        <f t="shared" si="3"/>
        <v>0</v>
      </c>
      <c r="AR294" s="148" t="s">
        <v>205</v>
      </c>
      <c r="AT294" s="148" t="s">
        <v>353</v>
      </c>
      <c r="AU294" s="148" t="s">
        <v>91</v>
      </c>
      <c r="AY294" s="17" t="s">
        <v>168</v>
      </c>
      <c r="BE294" s="149">
        <f t="shared" si="4"/>
        <v>0</v>
      </c>
      <c r="BF294" s="149">
        <f t="shared" si="5"/>
        <v>0</v>
      </c>
      <c r="BG294" s="149">
        <f t="shared" si="6"/>
        <v>0</v>
      </c>
      <c r="BH294" s="149">
        <f t="shared" si="7"/>
        <v>0</v>
      </c>
      <c r="BI294" s="149">
        <f t="shared" si="8"/>
        <v>0</v>
      </c>
      <c r="BJ294" s="17" t="s">
        <v>25</v>
      </c>
      <c r="BK294" s="149">
        <f t="shared" si="9"/>
        <v>0</v>
      </c>
      <c r="BL294" s="17" t="s">
        <v>175</v>
      </c>
      <c r="BM294" s="148" t="s">
        <v>502</v>
      </c>
    </row>
    <row r="295" spans="2:65" s="1" customFormat="1" ht="16.5" customHeight="1">
      <c r="B295" s="32"/>
      <c r="C295" s="137" t="s">
        <v>503</v>
      </c>
      <c r="D295" s="137" t="s">
        <v>170</v>
      </c>
      <c r="E295" s="138" t="s">
        <v>504</v>
      </c>
      <c r="F295" s="139" t="s">
        <v>505</v>
      </c>
      <c r="G295" s="140" t="s">
        <v>431</v>
      </c>
      <c r="H295" s="141">
        <v>3</v>
      </c>
      <c r="I295" s="142"/>
      <c r="J295" s="143">
        <f t="shared" si="0"/>
        <v>0</v>
      </c>
      <c r="K295" s="139" t="s">
        <v>174</v>
      </c>
      <c r="L295" s="32"/>
      <c r="M295" s="144" t="s">
        <v>1</v>
      </c>
      <c r="N295" s="145" t="s">
        <v>48</v>
      </c>
      <c r="P295" s="146">
        <f t="shared" si="1"/>
        <v>0</v>
      </c>
      <c r="Q295" s="146">
        <v>0.04</v>
      </c>
      <c r="R295" s="146">
        <f t="shared" si="2"/>
        <v>0.12</v>
      </c>
      <c r="S295" s="146">
        <v>0</v>
      </c>
      <c r="T295" s="147">
        <f t="shared" si="3"/>
        <v>0</v>
      </c>
      <c r="AR295" s="148" t="s">
        <v>175</v>
      </c>
      <c r="AT295" s="148" t="s">
        <v>170</v>
      </c>
      <c r="AU295" s="148" t="s">
        <v>91</v>
      </c>
      <c r="AY295" s="17" t="s">
        <v>168</v>
      </c>
      <c r="BE295" s="149">
        <f t="shared" si="4"/>
        <v>0</v>
      </c>
      <c r="BF295" s="149">
        <f t="shared" si="5"/>
        <v>0</v>
      </c>
      <c r="BG295" s="149">
        <f t="shared" si="6"/>
        <v>0</v>
      </c>
      <c r="BH295" s="149">
        <f t="shared" si="7"/>
        <v>0</v>
      </c>
      <c r="BI295" s="149">
        <f t="shared" si="8"/>
        <v>0</v>
      </c>
      <c r="BJ295" s="17" t="s">
        <v>25</v>
      </c>
      <c r="BK295" s="149">
        <f t="shared" si="9"/>
        <v>0</v>
      </c>
      <c r="BL295" s="17" t="s">
        <v>175</v>
      </c>
      <c r="BM295" s="148" t="s">
        <v>506</v>
      </c>
    </row>
    <row r="296" spans="2:65" s="1" customFormat="1" ht="24.2" customHeight="1">
      <c r="B296" s="32"/>
      <c r="C296" s="178" t="s">
        <v>507</v>
      </c>
      <c r="D296" s="178" t="s">
        <v>353</v>
      </c>
      <c r="E296" s="179" t="s">
        <v>508</v>
      </c>
      <c r="F296" s="180" t="s">
        <v>509</v>
      </c>
      <c r="G296" s="181" t="s">
        <v>431</v>
      </c>
      <c r="H296" s="182">
        <v>3</v>
      </c>
      <c r="I296" s="183"/>
      <c r="J296" s="184">
        <f t="shared" si="0"/>
        <v>0</v>
      </c>
      <c r="K296" s="180" t="s">
        <v>174</v>
      </c>
      <c r="L296" s="185"/>
      <c r="M296" s="186" t="s">
        <v>1</v>
      </c>
      <c r="N296" s="187" t="s">
        <v>48</v>
      </c>
      <c r="P296" s="146">
        <f t="shared" si="1"/>
        <v>0</v>
      </c>
      <c r="Q296" s="146">
        <v>1.3299999999999999E-2</v>
      </c>
      <c r="R296" s="146">
        <f t="shared" si="2"/>
        <v>3.9899999999999998E-2</v>
      </c>
      <c r="S296" s="146">
        <v>0</v>
      </c>
      <c r="T296" s="147">
        <f t="shared" si="3"/>
        <v>0</v>
      </c>
      <c r="AR296" s="148" t="s">
        <v>205</v>
      </c>
      <c r="AT296" s="148" t="s">
        <v>353</v>
      </c>
      <c r="AU296" s="148" t="s">
        <v>91</v>
      </c>
      <c r="AY296" s="17" t="s">
        <v>168</v>
      </c>
      <c r="BE296" s="149">
        <f t="shared" si="4"/>
        <v>0</v>
      </c>
      <c r="BF296" s="149">
        <f t="shared" si="5"/>
        <v>0</v>
      </c>
      <c r="BG296" s="149">
        <f t="shared" si="6"/>
        <v>0</v>
      </c>
      <c r="BH296" s="149">
        <f t="shared" si="7"/>
        <v>0</v>
      </c>
      <c r="BI296" s="149">
        <f t="shared" si="8"/>
        <v>0</v>
      </c>
      <c r="BJ296" s="17" t="s">
        <v>25</v>
      </c>
      <c r="BK296" s="149">
        <f t="shared" si="9"/>
        <v>0</v>
      </c>
      <c r="BL296" s="17" t="s">
        <v>175</v>
      </c>
      <c r="BM296" s="148" t="s">
        <v>510</v>
      </c>
    </row>
    <row r="297" spans="2:65" s="1" customFormat="1" ht="16.5" customHeight="1">
      <c r="B297" s="32"/>
      <c r="C297" s="137" t="s">
        <v>511</v>
      </c>
      <c r="D297" s="137" t="s">
        <v>170</v>
      </c>
      <c r="E297" s="138" t="s">
        <v>512</v>
      </c>
      <c r="F297" s="139" t="s">
        <v>513</v>
      </c>
      <c r="G297" s="140" t="s">
        <v>431</v>
      </c>
      <c r="H297" s="141">
        <v>1</v>
      </c>
      <c r="I297" s="142"/>
      <c r="J297" s="143">
        <f t="shared" si="0"/>
        <v>0</v>
      </c>
      <c r="K297" s="139" t="s">
        <v>174</v>
      </c>
      <c r="L297" s="32"/>
      <c r="M297" s="144" t="s">
        <v>1</v>
      </c>
      <c r="N297" s="145" t="s">
        <v>48</v>
      </c>
      <c r="P297" s="146">
        <f t="shared" si="1"/>
        <v>0</v>
      </c>
      <c r="Q297" s="146">
        <v>0.05</v>
      </c>
      <c r="R297" s="146">
        <f t="shared" si="2"/>
        <v>0.05</v>
      </c>
      <c r="S297" s="146">
        <v>0</v>
      </c>
      <c r="T297" s="147">
        <f t="shared" si="3"/>
        <v>0</v>
      </c>
      <c r="AR297" s="148" t="s">
        <v>175</v>
      </c>
      <c r="AT297" s="148" t="s">
        <v>170</v>
      </c>
      <c r="AU297" s="148" t="s">
        <v>91</v>
      </c>
      <c r="AY297" s="17" t="s">
        <v>168</v>
      </c>
      <c r="BE297" s="149">
        <f t="shared" si="4"/>
        <v>0</v>
      </c>
      <c r="BF297" s="149">
        <f t="shared" si="5"/>
        <v>0</v>
      </c>
      <c r="BG297" s="149">
        <f t="shared" si="6"/>
        <v>0</v>
      </c>
      <c r="BH297" s="149">
        <f t="shared" si="7"/>
        <v>0</v>
      </c>
      <c r="BI297" s="149">
        <f t="shared" si="8"/>
        <v>0</v>
      </c>
      <c r="BJ297" s="17" t="s">
        <v>25</v>
      </c>
      <c r="BK297" s="149">
        <f t="shared" si="9"/>
        <v>0</v>
      </c>
      <c r="BL297" s="17" t="s">
        <v>175</v>
      </c>
      <c r="BM297" s="148" t="s">
        <v>514</v>
      </c>
    </row>
    <row r="298" spans="2:65" s="1" customFormat="1" ht="16.5" customHeight="1">
      <c r="B298" s="32"/>
      <c r="C298" s="178" t="s">
        <v>515</v>
      </c>
      <c r="D298" s="178" t="s">
        <v>353</v>
      </c>
      <c r="E298" s="179" t="s">
        <v>516</v>
      </c>
      <c r="F298" s="180" t="s">
        <v>517</v>
      </c>
      <c r="G298" s="181" t="s">
        <v>431</v>
      </c>
      <c r="H298" s="182">
        <v>1</v>
      </c>
      <c r="I298" s="183"/>
      <c r="J298" s="184">
        <f t="shared" si="0"/>
        <v>0</v>
      </c>
      <c r="K298" s="180" t="s">
        <v>174</v>
      </c>
      <c r="L298" s="185"/>
      <c r="M298" s="186" t="s">
        <v>1</v>
      </c>
      <c r="N298" s="187" t="s">
        <v>48</v>
      </c>
      <c r="P298" s="146">
        <f t="shared" si="1"/>
        <v>0</v>
      </c>
      <c r="Q298" s="146">
        <v>2.9499999999999998E-2</v>
      </c>
      <c r="R298" s="146">
        <f t="shared" si="2"/>
        <v>2.9499999999999998E-2</v>
      </c>
      <c r="S298" s="146">
        <v>0</v>
      </c>
      <c r="T298" s="147">
        <f t="shared" si="3"/>
        <v>0</v>
      </c>
      <c r="AR298" s="148" t="s">
        <v>205</v>
      </c>
      <c r="AT298" s="148" t="s">
        <v>353</v>
      </c>
      <c r="AU298" s="148" t="s">
        <v>91</v>
      </c>
      <c r="AY298" s="17" t="s">
        <v>168</v>
      </c>
      <c r="BE298" s="149">
        <f t="shared" si="4"/>
        <v>0</v>
      </c>
      <c r="BF298" s="149">
        <f t="shared" si="5"/>
        <v>0</v>
      </c>
      <c r="BG298" s="149">
        <f t="shared" si="6"/>
        <v>0</v>
      </c>
      <c r="BH298" s="149">
        <f t="shared" si="7"/>
        <v>0</v>
      </c>
      <c r="BI298" s="149">
        <f t="shared" si="8"/>
        <v>0</v>
      </c>
      <c r="BJ298" s="17" t="s">
        <v>25</v>
      </c>
      <c r="BK298" s="149">
        <f t="shared" si="9"/>
        <v>0</v>
      </c>
      <c r="BL298" s="17" t="s">
        <v>175</v>
      </c>
      <c r="BM298" s="148" t="s">
        <v>518</v>
      </c>
    </row>
    <row r="299" spans="2:65" s="1" customFormat="1" ht="16.5" customHeight="1">
      <c r="B299" s="32"/>
      <c r="C299" s="178" t="s">
        <v>519</v>
      </c>
      <c r="D299" s="178" t="s">
        <v>353</v>
      </c>
      <c r="E299" s="179" t="s">
        <v>520</v>
      </c>
      <c r="F299" s="180" t="s">
        <v>521</v>
      </c>
      <c r="G299" s="181" t="s">
        <v>431</v>
      </c>
      <c r="H299" s="182">
        <v>1</v>
      </c>
      <c r="I299" s="183"/>
      <c r="J299" s="184">
        <f t="shared" si="0"/>
        <v>0</v>
      </c>
      <c r="K299" s="180" t="s">
        <v>189</v>
      </c>
      <c r="L299" s="185"/>
      <c r="M299" s="186" t="s">
        <v>1</v>
      </c>
      <c r="N299" s="187" t="s">
        <v>48</v>
      </c>
      <c r="P299" s="146">
        <f t="shared" si="1"/>
        <v>0</v>
      </c>
      <c r="Q299" s="146">
        <v>1.5E-3</v>
      </c>
      <c r="R299" s="146">
        <f t="shared" si="2"/>
        <v>1.5E-3</v>
      </c>
      <c r="S299" s="146">
        <v>0</v>
      </c>
      <c r="T299" s="147">
        <f t="shared" si="3"/>
        <v>0</v>
      </c>
      <c r="AR299" s="148" t="s">
        <v>205</v>
      </c>
      <c r="AT299" s="148" t="s">
        <v>353</v>
      </c>
      <c r="AU299" s="148" t="s">
        <v>91</v>
      </c>
      <c r="AY299" s="17" t="s">
        <v>168</v>
      </c>
      <c r="BE299" s="149">
        <f t="shared" si="4"/>
        <v>0</v>
      </c>
      <c r="BF299" s="149">
        <f t="shared" si="5"/>
        <v>0</v>
      </c>
      <c r="BG299" s="149">
        <f t="shared" si="6"/>
        <v>0</v>
      </c>
      <c r="BH299" s="149">
        <f t="shared" si="7"/>
        <v>0</v>
      </c>
      <c r="BI299" s="149">
        <f t="shared" si="8"/>
        <v>0</v>
      </c>
      <c r="BJ299" s="17" t="s">
        <v>25</v>
      </c>
      <c r="BK299" s="149">
        <f t="shared" si="9"/>
        <v>0</v>
      </c>
      <c r="BL299" s="17" t="s">
        <v>175</v>
      </c>
      <c r="BM299" s="148" t="s">
        <v>522</v>
      </c>
    </row>
    <row r="300" spans="2:65" s="1" customFormat="1" ht="16.5" customHeight="1">
      <c r="B300" s="32"/>
      <c r="C300" s="137" t="s">
        <v>523</v>
      </c>
      <c r="D300" s="137" t="s">
        <v>170</v>
      </c>
      <c r="E300" s="138" t="s">
        <v>524</v>
      </c>
      <c r="F300" s="139" t="s">
        <v>525</v>
      </c>
      <c r="G300" s="140" t="s">
        <v>431</v>
      </c>
      <c r="H300" s="141">
        <v>3</v>
      </c>
      <c r="I300" s="142"/>
      <c r="J300" s="143">
        <f t="shared" si="0"/>
        <v>0</v>
      </c>
      <c r="K300" s="139" t="s">
        <v>189</v>
      </c>
      <c r="L300" s="32"/>
      <c r="M300" s="144" t="s">
        <v>1</v>
      </c>
      <c r="N300" s="145" t="s">
        <v>48</v>
      </c>
      <c r="P300" s="146">
        <f t="shared" si="1"/>
        <v>0</v>
      </c>
      <c r="Q300" s="146">
        <v>2.5000000000000001E-2</v>
      </c>
      <c r="R300" s="146">
        <f t="shared" si="2"/>
        <v>7.5000000000000011E-2</v>
      </c>
      <c r="S300" s="146">
        <v>0</v>
      </c>
      <c r="T300" s="147">
        <f t="shared" si="3"/>
        <v>0</v>
      </c>
      <c r="AR300" s="148" t="s">
        <v>175</v>
      </c>
      <c r="AT300" s="148" t="s">
        <v>170</v>
      </c>
      <c r="AU300" s="148" t="s">
        <v>91</v>
      </c>
      <c r="AY300" s="17" t="s">
        <v>168</v>
      </c>
      <c r="BE300" s="149">
        <f t="shared" si="4"/>
        <v>0</v>
      </c>
      <c r="BF300" s="149">
        <f t="shared" si="5"/>
        <v>0</v>
      </c>
      <c r="BG300" s="149">
        <f t="shared" si="6"/>
        <v>0</v>
      </c>
      <c r="BH300" s="149">
        <f t="shared" si="7"/>
        <v>0</v>
      </c>
      <c r="BI300" s="149">
        <f t="shared" si="8"/>
        <v>0</v>
      </c>
      <c r="BJ300" s="17" t="s">
        <v>25</v>
      </c>
      <c r="BK300" s="149">
        <f t="shared" si="9"/>
        <v>0</v>
      </c>
      <c r="BL300" s="17" t="s">
        <v>175</v>
      </c>
      <c r="BM300" s="148" t="s">
        <v>526</v>
      </c>
    </row>
    <row r="301" spans="2:65" s="1" customFormat="1" ht="16.5" customHeight="1">
      <c r="B301" s="32"/>
      <c r="C301" s="137" t="s">
        <v>527</v>
      </c>
      <c r="D301" s="137" t="s">
        <v>170</v>
      </c>
      <c r="E301" s="138" t="s">
        <v>528</v>
      </c>
      <c r="F301" s="139" t="s">
        <v>529</v>
      </c>
      <c r="G301" s="140" t="s">
        <v>431</v>
      </c>
      <c r="H301" s="141">
        <v>1</v>
      </c>
      <c r="I301" s="142"/>
      <c r="J301" s="143">
        <f t="shared" si="0"/>
        <v>0</v>
      </c>
      <c r="K301" s="139" t="s">
        <v>189</v>
      </c>
      <c r="L301" s="32"/>
      <c r="M301" s="144" t="s">
        <v>1</v>
      </c>
      <c r="N301" s="145" t="s">
        <v>48</v>
      </c>
      <c r="P301" s="146">
        <f t="shared" si="1"/>
        <v>0</v>
      </c>
      <c r="Q301" s="146">
        <v>2.5000000000000001E-2</v>
      </c>
      <c r="R301" s="146">
        <f t="shared" si="2"/>
        <v>2.5000000000000001E-2</v>
      </c>
      <c r="S301" s="146">
        <v>0</v>
      </c>
      <c r="T301" s="147">
        <f t="shared" si="3"/>
        <v>0</v>
      </c>
      <c r="AR301" s="148" t="s">
        <v>175</v>
      </c>
      <c r="AT301" s="148" t="s">
        <v>170</v>
      </c>
      <c r="AU301" s="148" t="s">
        <v>91</v>
      </c>
      <c r="AY301" s="17" t="s">
        <v>168</v>
      </c>
      <c r="BE301" s="149">
        <f t="shared" si="4"/>
        <v>0</v>
      </c>
      <c r="BF301" s="149">
        <f t="shared" si="5"/>
        <v>0</v>
      </c>
      <c r="BG301" s="149">
        <f t="shared" si="6"/>
        <v>0</v>
      </c>
      <c r="BH301" s="149">
        <f t="shared" si="7"/>
        <v>0</v>
      </c>
      <c r="BI301" s="149">
        <f t="shared" si="8"/>
        <v>0</v>
      </c>
      <c r="BJ301" s="17" t="s">
        <v>25</v>
      </c>
      <c r="BK301" s="149">
        <f t="shared" si="9"/>
        <v>0</v>
      </c>
      <c r="BL301" s="17" t="s">
        <v>175</v>
      </c>
      <c r="BM301" s="148" t="s">
        <v>530</v>
      </c>
    </row>
    <row r="302" spans="2:65" s="1" customFormat="1" ht="16.5" customHeight="1">
      <c r="B302" s="32"/>
      <c r="C302" s="137" t="s">
        <v>531</v>
      </c>
      <c r="D302" s="137" t="s">
        <v>170</v>
      </c>
      <c r="E302" s="138" t="s">
        <v>532</v>
      </c>
      <c r="F302" s="139" t="s">
        <v>533</v>
      </c>
      <c r="G302" s="140" t="s">
        <v>431</v>
      </c>
      <c r="H302" s="141">
        <v>4</v>
      </c>
      <c r="I302" s="142"/>
      <c r="J302" s="143">
        <f t="shared" si="0"/>
        <v>0</v>
      </c>
      <c r="K302" s="139" t="s">
        <v>189</v>
      </c>
      <c r="L302" s="32"/>
      <c r="M302" s="144" t="s">
        <v>1</v>
      </c>
      <c r="N302" s="145" t="s">
        <v>48</v>
      </c>
      <c r="P302" s="146">
        <f t="shared" si="1"/>
        <v>0</v>
      </c>
      <c r="Q302" s="146">
        <v>1.6000000000000001E-4</v>
      </c>
      <c r="R302" s="146">
        <f t="shared" si="2"/>
        <v>6.4000000000000005E-4</v>
      </c>
      <c r="S302" s="146">
        <v>0</v>
      </c>
      <c r="T302" s="147">
        <f t="shared" si="3"/>
        <v>0</v>
      </c>
      <c r="AR302" s="148" t="s">
        <v>175</v>
      </c>
      <c r="AT302" s="148" t="s">
        <v>170</v>
      </c>
      <c r="AU302" s="148" t="s">
        <v>91</v>
      </c>
      <c r="AY302" s="17" t="s">
        <v>168</v>
      </c>
      <c r="BE302" s="149">
        <f t="shared" si="4"/>
        <v>0</v>
      </c>
      <c r="BF302" s="149">
        <f t="shared" si="5"/>
        <v>0</v>
      </c>
      <c r="BG302" s="149">
        <f t="shared" si="6"/>
        <v>0</v>
      </c>
      <c r="BH302" s="149">
        <f t="shared" si="7"/>
        <v>0</v>
      </c>
      <c r="BI302" s="149">
        <f t="shared" si="8"/>
        <v>0</v>
      </c>
      <c r="BJ302" s="17" t="s">
        <v>25</v>
      </c>
      <c r="BK302" s="149">
        <f t="shared" si="9"/>
        <v>0</v>
      </c>
      <c r="BL302" s="17" t="s">
        <v>175</v>
      </c>
      <c r="BM302" s="148" t="s">
        <v>534</v>
      </c>
    </row>
    <row r="303" spans="2:65" s="12" customFormat="1" ht="11.25">
      <c r="B303" s="150"/>
      <c r="D303" s="151" t="s">
        <v>177</v>
      </c>
      <c r="E303" s="152" t="s">
        <v>1</v>
      </c>
      <c r="F303" s="153" t="s">
        <v>535</v>
      </c>
      <c r="H303" s="154">
        <v>4</v>
      </c>
      <c r="I303" s="155"/>
      <c r="L303" s="150"/>
      <c r="M303" s="156"/>
      <c r="T303" s="157"/>
      <c r="AT303" s="152" t="s">
        <v>177</v>
      </c>
      <c r="AU303" s="152" t="s">
        <v>91</v>
      </c>
      <c r="AV303" s="12" t="s">
        <v>91</v>
      </c>
      <c r="AW303" s="12" t="s">
        <v>38</v>
      </c>
      <c r="AX303" s="12" t="s">
        <v>25</v>
      </c>
      <c r="AY303" s="152" t="s">
        <v>168</v>
      </c>
    </row>
    <row r="304" spans="2:65" s="1" customFormat="1" ht="16.5" customHeight="1">
      <c r="B304" s="32"/>
      <c r="C304" s="137" t="s">
        <v>536</v>
      </c>
      <c r="D304" s="137" t="s">
        <v>170</v>
      </c>
      <c r="E304" s="138" t="s">
        <v>537</v>
      </c>
      <c r="F304" s="139" t="s">
        <v>538</v>
      </c>
      <c r="G304" s="140" t="s">
        <v>199</v>
      </c>
      <c r="H304" s="141">
        <v>247.8</v>
      </c>
      <c r="I304" s="142"/>
      <c r="J304" s="143">
        <f t="shared" ref="J304:J311" si="10">ROUND(I304*H304,2)</f>
        <v>0</v>
      </c>
      <c r="K304" s="139" t="s">
        <v>174</v>
      </c>
      <c r="L304" s="32"/>
      <c r="M304" s="144" t="s">
        <v>1</v>
      </c>
      <c r="N304" s="145" t="s">
        <v>48</v>
      </c>
      <c r="P304" s="146">
        <f t="shared" ref="P304:P311" si="11">O304*H304</f>
        <v>0</v>
      </c>
      <c r="Q304" s="146">
        <v>1.9000000000000001E-4</v>
      </c>
      <c r="R304" s="146">
        <f t="shared" ref="R304:R311" si="12">Q304*H304</f>
        <v>4.7082000000000006E-2</v>
      </c>
      <c r="S304" s="146">
        <v>0</v>
      </c>
      <c r="T304" s="147">
        <f t="shared" ref="T304:T311" si="13">S304*H304</f>
        <v>0</v>
      </c>
      <c r="AR304" s="148" t="s">
        <v>175</v>
      </c>
      <c r="AT304" s="148" t="s">
        <v>170</v>
      </c>
      <c r="AU304" s="148" t="s">
        <v>91</v>
      </c>
      <c r="AY304" s="17" t="s">
        <v>168</v>
      </c>
      <c r="BE304" s="149">
        <f t="shared" ref="BE304:BE311" si="14">IF(N304="základní",J304,0)</f>
        <v>0</v>
      </c>
      <c r="BF304" s="149">
        <f t="shared" ref="BF304:BF311" si="15">IF(N304="snížená",J304,0)</f>
        <v>0</v>
      </c>
      <c r="BG304" s="149">
        <f t="shared" ref="BG304:BG311" si="16">IF(N304="zákl. přenesená",J304,0)</f>
        <v>0</v>
      </c>
      <c r="BH304" s="149">
        <f t="shared" ref="BH304:BH311" si="17">IF(N304="sníž. přenesená",J304,0)</f>
        <v>0</v>
      </c>
      <c r="BI304" s="149">
        <f t="shared" ref="BI304:BI311" si="18">IF(N304="nulová",J304,0)</f>
        <v>0</v>
      </c>
      <c r="BJ304" s="17" t="s">
        <v>25</v>
      </c>
      <c r="BK304" s="149">
        <f t="shared" ref="BK304:BK311" si="19">ROUND(I304*H304,2)</f>
        <v>0</v>
      </c>
      <c r="BL304" s="17" t="s">
        <v>175</v>
      </c>
      <c r="BM304" s="148" t="s">
        <v>539</v>
      </c>
    </row>
    <row r="305" spans="2:65" s="1" customFormat="1" ht="16.5" customHeight="1">
      <c r="B305" s="32"/>
      <c r="C305" s="137" t="s">
        <v>540</v>
      </c>
      <c r="D305" s="137" t="s">
        <v>170</v>
      </c>
      <c r="E305" s="138" t="s">
        <v>541</v>
      </c>
      <c r="F305" s="139" t="s">
        <v>542</v>
      </c>
      <c r="G305" s="140" t="s">
        <v>431</v>
      </c>
      <c r="H305" s="141">
        <v>11</v>
      </c>
      <c r="I305" s="142"/>
      <c r="J305" s="143">
        <f t="shared" si="10"/>
        <v>0</v>
      </c>
      <c r="K305" s="139" t="s">
        <v>189</v>
      </c>
      <c r="L305" s="32"/>
      <c r="M305" s="144" t="s">
        <v>1</v>
      </c>
      <c r="N305" s="145" t="s">
        <v>48</v>
      </c>
      <c r="P305" s="146">
        <f t="shared" si="11"/>
        <v>0</v>
      </c>
      <c r="Q305" s="146">
        <v>2.0000000000000001E-4</v>
      </c>
      <c r="R305" s="146">
        <f t="shared" si="12"/>
        <v>2.2000000000000001E-3</v>
      </c>
      <c r="S305" s="146">
        <v>0</v>
      </c>
      <c r="T305" s="147">
        <f t="shared" si="13"/>
        <v>0</v>
      </c>
      <c r="AR305" s="148" t="s">
        <v>175</v>
      </c>
      <c r="AT305" s="148" t="s">
        <v>170</v>
      </c>
      <c r="AU305" s="148" t="s">
        <v>91</v>
      </c>
      <c r="AY305" s="17" t="s">
        <v>168</v>
      </c>
      <c r="BE305" s="149">
        <f t="shared" si="14"/>
        <v>0</v>
      </c>
      <c r="BF305" s="149">
        <f t="shared" si="15"/>
        <v>0</v>
      </c>
      <c r="BG305" s="149">
        <f t="shared" si="16"/>
        <v>0</v>
      </c>
      <c r="BH305" s="149">
        <f t="shared" si="17"/>
        <v>0</v>
      </c>
      <c r="BI305" s="149">
        <f t="shared" si="18"/>
        <v>0</v>
      </c>
      <c r="BJ305" s="17" t="s">
        <v>25</v>
      </c>
      <c r="BK305" s="149">
        <f t="shared" si="19"/>
        <v>0</v>
      </c>
      <c r="BL305" s="17" t="s">
        <v>175</v>
      </c>
      <c r="BM305" s="148" t="s">
        <v>543</v>
      </c>
    </row>
    <row r="306" spans="2:65" s="1" customFormat="1" ht="16.5" customHeight="1">
      <c r="B306" s="32"/>
      <c r="C306" s="137" t="s">
        <v>544</v>
      </c>
      <c r="D306" s="137" t="s">
        <v>170</v>
      </c>
      <c r="E306" s="138" t="s">
        <v>545</v>
      </c>
      <c r="F306" s="139" t="s">
        <v>546</v>
      </c>
      <c r="G306" s="140" t="s">
        <v>431</v>
      </c>
      <c r="H306" s="141">
        <v>8</v>
      </c>
      <c r="I306" s="142"/>
      <c r="J306" s="143">
        <f t="shared" si="10"/>
        <v>0</v>
      </c>
      <c r="K306" s="139" t="s">
        <v>189</v>
      </c>
      <c r="L306" s="32"/>
      <c r="M306" s="144" t="s">
        <v>1</v>
      </c>
      <c r="N306" s="145" t="s">
        <v>48</v>
      </c>
      <c r="P306" s="146">
        <f t="shared" si="11"/>
        <v>0</v>
      </c>
      <c r="Q306" s="146">
        <v>2.0000000000000001E-4</v>
      </c>
      <c r="R306" s="146">
        <f t="shared" si="12"/>
        <v>1.6000000000000001E-3</v>
      </c>
      <c r="S306" s="146">
        <v>0</v>
      </c>
      <c r="T306" s="147">
        <f t="shared" si="13"/>
        <v>0</v>
      </c>
      <c r="AR306" s="148" t="s">
        <v>175</v>
      </c>
      <c r="AT306" s="148" t="s">
        <v>170</v>
      </c>
      <c r="AU306" s="148" t="s">
        <v>91</v>
      </c>
      <c r="AY306" s="17" t="s">
        <v>168</v>
      </c>
      <c r="BE306" s="149">
        <f t="shared" si="14"/>
        <v>0</v>
      </c>
      <c r="BF306" s="149">
        <f t="shared" si="15"/>
        <v>0</v>
      </c>
      <c r="BG306" s="149">
        <f t="shared" si="16"/>
        <v>0</v>
      </c>
      <c r="BH306" s="149">
        <f t="shared" si="17"/>
        <v>0</v>
      </c>
      <c r="BI306" s="149">
        <f t="shared" si="18"/>
        <v>0</v>
      </c>
      <c r="BJ306" s="17" t="s">
        <v>25</v>
      </c>
      <c r="BK306" s="149">
        <f t="shared" si="19"/>
        <v>0</v>
      </c>
      <c r="BL306" s="17" t="s">
        <v>175</v>
      </c>
      <c r="BM306" s="148" t="s">
        <v>547</v>
      </c>
    </row>
    <row r="307" spans="2:65" s="1" customFormat="1" ht="21.75" customHeight="1">
      <c r="B307" s="32"/>
      <c r="C307" s="137" t="s">
        <v>548</v>
      </c>
      <c r="D307" s="137" t="s">
        <v>170</v>
      </c>
      <c r="E307" s="138" t="s">
        <v>549</v>
      </c>
      <c r="F307" s="139" t="s">
        <v>550</v>
      </c>
      <c r="G307" s="140" t="s">
        <v>199</v>
      </c>
      <c r="H307" s="141">
        <v>115.9</v>
      </c>
      <c r="I307" s="142"/>
      <c r="J307" s="143">
        <f t="shared" si="10"/>
        <v>0</v>
      </c>
      <c r="K307" s="139" t="s">
        <v>174</v>
      </c>
      <c r="L307" s="32"/>
      <c r="M307" s="144" t="s">
        <v>1</v>
      </c>
      <c r="N307" s="145" t="s">
        <v>48</v>
      </c>
      <c r="P307" s="146">
        <f t="shared" si="11"/>
        <v>0</v>
      </c>
      <c r="Q307" s="146">
        <v>9.0000000000000006E-5</v>
      </c>
      <c r="R307" s="146">
        <f t="shared" si="12"/>
        <v>1.0431000000000001E-2</v>
      </c>
      <c r="S307" s="146">
        <v>0</v>
      </c>
      <c r="T307" s="147">
        <f t="shared" si="13"/>
        <v>0</v>
      </c>
      <c r="AR307" s="148" t="s">
        <v>175</v>
      </c>
      <c r="AT307" s="148" t="s">
        <v>170</v>
      </c>
      <c r="AU307" s="148" t="s">
        <v>91</v>
      </c>
      <c r="AY307" s="17" t="s">
        <v>168</v>
      </c>
      <c r="BE307" s="149">
        <f t="shared" si="14"/>
        <v>0</v>
      </c>
      <c r="BF307" s="149">
        <f t="shared" si="15"/>
        <v>0</v>
      </c>
      <c r="BG307" s="149">
        <f t="shared" si="16"/>
        <v>0</v>
      </c>
      <c r="BH307" s="149">
        <f t="shared" si="17"/>
        <v>0</v>
      </c>
      <c r="BI307" s="149">
        <f t="shared" si="18"/>
        <v>0</v>
      </c>
      <c r="BJ307" s="17" t="s">
        <v>25</v>
      </c>
      <c r="BK307" s="149">
        <f t="shared" si="19"/>
        <v>0</v>
      </c>
      <c r="BL307" s="17" t="s">
        <v>175</v>
      </c>
      <c r="BM307" s="148" t="s">
        <v>551</v>
      </c>
    </row>
    <row r="308" spans="2:65" s="1" customFormat="1" ht="24.2" customHeight="1">
      <c r="B308" s="32"/>
      <c r="C308" s="137" t="s">
        <v>552</v>
      </c>
      <c r="D308" s="137" t="s">
        <v>170</v>
      </c>
      <c r="E308" s="138" t="s">
        <v>553</v>
      </c>
      <c r="F308" s="139" t="s">
        <v>554</v>
      </c>
      <c r="G308" s="140" t="s">
        <v>431</v>
      </c>
      <c r="H308" s="141">
        <v>1</v>
      </c>
      <c r="I308" s="142"/>
      <c r="J308" s="143">
        <f t="shared" si="10"/>
        <v>0</v>
      </c>
      <c r="K308" s="139" t="s">
        <v>189</v>
      </c>
      <c r="L308" s="32"/>
      <c r="M308" s="144" t="s">
        <v>1</v>
      </c>
      <c r="N308" s="145" t="s">
        <v>48</v>
      </c>
      <c r="P308" s="146">
        <f t="shared" si="11"/>
        <v>0</v>
      </c>
      <c r="Q308" s="146">
        <v>0</v>
      </c>
      <c r="R308" s="146">
        <f t="shared" si="12"/>
        <v>0</v>
      </c>
      <c r="S308" s="146">
        <v>5.5E-2</v>
      </c>
      <c r="T308" s="147">
        <f t="shared" si="13"/>
        <v>5.5E-2</v>
      </c>
      <c r="AR308" s="148" t="s">
        <v>175</v>
      </c>
      <c r="AT308" s="148" t="s">
        <v>170</v>
      </c>
      <c r="AU308" s="148" t="s">
        <v>91</v>
      </c>
      <c r="AY308" s="17" t="s">
        <v>168</v>
      </c>
      <c r="BE308" s="149">
        <f t="shared" si="14"/>
        <v>0</v>
      </c>
      <c r="BF308" s="149">
        <f t="shared" si="15"/>
        <v>0</v>
      </c>
      <c r="BG308" s="149">
        <f t="shared" si="16"/>
        <v>0</v>
      </c>
      <c r="BH308" s="149">
        <f t="shared" si="17"/>
        <v>0</v>
      </c>
      <c r="BI308" s="149">
        <f t="shared" si="18"/>
        <v>0</v>
      </c>
      <c r="BJ308" s="17" t="s">
        <v>25</v>
      </c>
      <c r="BK308" s="149">
        <f t="shared" si="19"/>
        <v>0</v>
      </c>
      <c r="BL308" s="17" t="s">
        <v>175</v>
      </c>
      <c r="BM308" s="148" t="s">
        <v>555</v>
      </c>
    </row>
    <row r="309" spans="2:65" s="1" customFormat="1" ht="16.5" customHeight="1">
      <c r="B309" s="32"/>
      <c r="C309" s="137" t="s">
        <v>556</v>
      </c>
      <c r="D309" s="137" t="s">
        <v>170</v>
      </c>
      <c r="E309" s="138" t="s">
        <v>557</v>
      </c>
      <c r="F309" s="139" t="s">
        <v>558</v>
      </c>
      <c r="G309" s="140" t="s">
        <v>431</v>
      </c>
      <c r="H309" s="141">
        <v>1</v>
      </c>
      <c r="I309" s="142"/>
      <c r="J309" s="143">
        <f t="shared" si="10"/>
        <v>0</v>
      </c>
      <c r="K309" s="139" t="s">
        <v>189</v>
      </c>
      <c r="L309" s="32"/>
      <c r="M309" s="144" t="s">
        <v>1</v>
      </c>
      <c r="N309" s="145" t="s">
        <v>48</v>
      </c>
      <c r="P309" s="146">
        <f t="shared" si="11"/>
        <v>0</v>
      </c>
      <c r="Q309" s="146">
        <v>0</v>
      </c>
      <c r="R309" s="146">
        <f t="shared" si="12"/>
        <v>0</v>
      </c>
      <c r="S309" s="146">
        <v>3.5000000000000003E-2</v>
      </c>
      <c r="T309" s="147">
        <f t="shared" si="13"/>
        <v>3.5000000000000003E-2</v>
      </c>
      <c r="AR309" s="148" t="s">
        <v>175</v>
      </c>
      <c r="AT309" s="148" t="s">
        <v>170</v>
      </c>
      <c r="AU309" s="148" t="s">
        <v>91</v>
      </c>
      <c r="AY309" s="17" t="s">
        <v>168</v>
      </c>
      <c r="BE309" s="149">
        <f t="shared" si="14"/>
        <v>0</v>
      </c>
      <c r="BF309" s="149">
        <f t="shared" si="15"/>
        <v>0</v>
      </c>
      <c r="BG309" s="149">
        <f t="shared" si="16"/>
        <v>0</v>
      </c>
      <c r="BH309" s="149">
        <f t="shared" si="17"/>
        <v>0</v>
      </c>
      <c r="BI309" s="149">
        <f t="shared" si="18"/>
        <v>0</v>
      </c>
      <c r="BJ309" s="17" t="s">
        <v>25</v>
      </c>
      <c r="BK309" s="149">
        <f t="shared" si="19"/>
        <v>0</v>
      </c>
      <c r="BL309" s="17" t="s">
        <v>175</v>
      </c>
      <c r="BM309" s="148" t="s">
        <v>559</v>
      </c>
    </row>
    <row r="310" spans="2:65" s="1" customFormat="1" ht="24.2" customHeight="1">
      <c r="B310" s="32"/>
      <c r="C310" s="137" t="s">
        <v>560</v>
      </c>
      <c r="D310" s="137" t="s">
        <v>170</v>
      </c>
      <c r="E310" s="138" t="s">
        <v>561</v>
      </c>
      <c r="F310" s="139" t="s">
        <v>562</v>
      </c>
      <c r="G310" s="140" t="s">
        <v>431</v>
      </c>
      <c r="H310" s="141">
        <v>1</v>
      </c>
      <c r="I310" s="142"/>
      <c r="J310" s="143">
        <f t="shared" si="10"/>
        <v>0</v>
      </c>
      <c r="K310" s="139" t="s">
        <v>189</v>
      </c>
      <c r="L310" s="32"/>
      <c r="M310" s="144" t="s">
        <v>1</v>
      </c>
      <c r="N310" s="145" t="s">
        <v>48</v>
      </c>
      <c r="P310" s="146">
        <f t="shared" si="11"/>
        <v>0</v>
      </c>
      <c r="Q310" s="146">
        <v>1.6000000000000001E-3</v>
      </c>
      <c r="R310" s="146">
        <f t="shared" si="12"/>
        <v>1.6000000000000001E-3</v>
      </c>
      <c r="S310" s="146">
        <v>0</v>
      </c>
      <c r="T310" s="147">
        <f t="shared" si="13"/>
        <v>0</v>
      </c>
      <c r="AR310" s="148" t="s">
        <v>175</v>
      </c>
      <c r="AT310" s="148" t="s">
        <v>170</v>
      </c>
      <c r="AU310" s="148" t="s">
        <v>91</v>
      </c>
      <c r="AY310" s="17" t="s">
        <v>168</v>
      </c>
      <c r="BE310" s="149">
        <f t="shared" si="14"/>
        <v>0</v>
      </c>
      <c r="BF310" s="149">
        <f t="shared" si="15"/>
        <v>0</v>
      </c>
      <c r="BG310" s="149">
        <f t="shared" si="16"/>
        <v>0</v>
      </c>
      <c r="BH310" s="149">
        <f t="shared" si="17"/>
        <v>0</v>
      </c>
      <c r="BI310" s="149">
        <f t="shared" si="18"/>
        <v>0</v>
      </c>
      <c r="BJ310" s="17" t="s">
        <v>25</v>
      </c>
      <c r="BK310" s="149">
        <f t="shared" si="19"/>
        <v>0</v>
      </c>
      <c r="BL310" s="17" t="s">
        <v>175</v>
      </c>
      <c r="BM310" s="148" t="s">
        <v>563</v>
      </c>
    </row>
    <row r="311" spans="2:65" s="1" customFormat="1" ht="24.2" customHeight="1">
      <c r="B311" s="32"/>
      <c r="C311" s="137" t="s">
        <v>564</v>
      </c>
      <c r="D311" s="137" t="s">
        <v>170</v>
      </c>
      <c r="E311" s="138" t="s">
        <v>305</v>
      </c>
      <c r="F311" s="139" t="s">
        <v>306</v>
      </c>
      <c r="G311" s="140" t="s">
        <v>181</v>
      </c>
      <c r="H311" s="141">
        <v>0.09</v>
      </c>
      <c r="I311" s="142"/>
      <c r="J311" s="143">
        <f t="shared" si="10"/>
        <v>0</v>
      </c>
      <c r="K311" s="139" t="s">
        <v>174</v>
      </c>
      <c r="L311" s="32"/>
      <c r="M311" s="144" t="s">
        <v>1</v>
      </c>
      <c r="N311" s="145" t="s">
        <v>48</v>
      </c>
      <c r="P311" s="146">
        <f t="shared" si="11"/>
        <v>0</v>
      </c>
      <c r="Q311" s="146">
        <v>0</v>
      </c>
      <c r="R311" s="146">
        <f t="shared" si="12"/>
        <v>0</v>
      </c>
      <c r="S311" s="146">
        <v>0</v>
      </c>
      <c r="T311" s="147">
        <f t="shared" si="13"/>
        <v>0</v>
      </c>
      <c r="AR311" s="148" t="s">
        <v>175</v>
      </c>
      <c r="AT311" s="148" t="s">
        <v>170</v>
      </c>
      <c r="AU311" s="148" t="s">
        <v>91</v>
      </c>
      <c r="AY311" s="17" t="s">
        <v>168</v>
      </c>
      <c r="BE311" s="149">
        <f t="shared" si="14"/>
        <v>0</v>
      </c>
      <c r="BF311" s="149">
        <f t="shared" si="15"/>
        <v>0</v>
      </c>
      <c r="BG311" s="149">
        <f t="shared" si="16"/>
        <v>0</v>
      </c>
      <c r="BH311" s="149">
        <f t="shared" si="17"/>
        <v>0</v>
      </c>
      <c r="BI311" s="149">
        <f t="shared" si="18"/>
        <v>0</v>
      </c>
      <c r="BJ311" s="17" t="s">
        <v>25</v>
      </c>
      <c r="BK311" s="149">
        <f t="shared" si="19"/>
        <v>0</v>
      </c>
      <c r="BL311" s="17" t="s">
        <v>175</v>
      </c>
      <c r="BM311" s="148" t="s">
        <v>565</v>
      </c>
    </row>
    <row r="312" spans="2:65" s="12" customFormat="1" ht="11.25">
      <c r="B312" s="150"/>
      <c r="D312" s="151" t="s">
        <v>177</v>
      </c>
      <c r="E312" s="152" t="s">
        <v>1</v>
      </c>
      <c r="F312" s="153" t="s">
        <v>566</v>
      </c>
      <c r="H312" s="154">
        <v>0.09</v>
      </c>
      <c r="I312" s="155"/>
      <c r="L312" s="150"/>
      <c r="M312" s="156"/>
      <c r="T312" s="157"/>
      <c r="AT312" s="152" t="s">
        <v>177</v>
      </c>
      <c r="AU312" s="152" t="s">
        <v>91</v>
      </c>
      <c r="AV312" s="12" t="s">
        <v>91</v>
      </c>
      <c r="AW312" s="12" t="s">
        <v>38</v>
      </c>
      <c r="AX312" s="12" t="s">
        <v>25</v>
      </c>
      <c r="AY312" s="152" t="s">
        <v>168</v>
      </c>
    </row>
    <row r="313" spans="2:65" s="1" customFormat="1" ht="24.2" customHeight="1">
      <c r="B313" s="32"/>
      <c r="C313" s="137" t="s">
        <v>567</v>
      </c>
      <c r="D313" s="137" t="s">
        <v>170</v>
      </c>
      <c r="E313" s="138" t="s">
        <v>309</v>
      </c>
      <c r="F313" s="139" t="s">
        <v>310</v>
      </c>
      <c r="G313" s="140" t="s">
        <v>181</v>
      </c>
      <c r="H313" s="141">
        <v>0.36</v>
      </c>
      <c r="I313" s="142"/>
      <c r="J313" s="143">
        <f>ROUND(I313*H313,2)</f>
        <v>0</v>
      </c>
      <c r="K313" s="139" t="s">
        <v>174</v>
      </c>
      <c r="L313" s="32"/>
      <c r="M313" s="144" t="s">
        <v>1</v>
      </c>
      <c r="N313" s="145" t="s">
        <v>48</v>
      </c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AR313" s="148" t="s">
        <v>175</v>
      </c>
      <c r="AT313" s="148" t="s">
        <v>170</v>
      </c>
      <c r="AU313" s="148" t="s">
        <v>91</v>
      </c>
      <c r="AY313" s="17" t="s">
        <v>168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7" t="s">
        <v>25</v>
      </c>
      <c r="BK313" s="149">
        <f>ROUND(I313*H313,2)</f>
        <v>0</v>
      </c>
      <c r="BL313" s="17" t="s">
        <v>175</v>
      </c>
      <c r="BM313" s="148" t="s">
        <v>568</v>
      </c>
    </row>
    <row r="314" spans="2:65" s="12" customFormat="1" ht="11.25">
      <c r="B314" s="150"/>
      <c r="D314" s="151" t="s">
        <v>177</v>
      </c>
      <c r="F314" s="153" t="s">
        <v>569</v>
      </c>
      <c r="H314" s="154">
        <v>0.36</v>
      </c>
      <c r="I314" s="155"/>
      <c r="L314" s="150"/>
      <c r="M314" s="156"/>
      <c r="T314" s="157"/>
      <c r="AT314" s="152" t="s">
        <v>177</v>
      </c>
      <c r="AU314" s="152" t="s">
        <v>91</v>
      </c>
      <c r="AV314" s="12" t="s">
        <v>91</v>
      </c>
      <c r="AW314" s="12" t="s">
        <v>4</v>
      </c>
      <c r="AX314" s="12" t="s">
        <v>25</v>
      </c>
      <c r="AY314" s="152" t="s">
        <v>168</v>
      </c>
    </row>
    <row r="315" spans="2:65" s="1" customFormat="1" ht="16.5" customHeight="1">
      <c r="B315" s="32"/>
      <c r="C315" s="137" t="s">
        <v>570</v>
      </c>
      <c r="D315" s="137" t="s">
        <v>170</v>
      </c>
      <c r="E315" s="138" t="s">
        <v>571</v>
      </c>
      <c r="F315" s="139" t="s">
        <v>572</v>
      </c>
      <c r="G315" s="140" t="s">
        <v>431</v>
      </c>
      <c r="H315" s="141">
        <v>1</v>
      </c>
      <c r="I315" s="142"/>
      <c r="J315" s="143">
        <f>ROUND(I315*H315,2)</f>
        <v>0</v>
      </c>
      <c r="K315" s="139" t="s">
        <v>189</v>
      </c>
      <c r="L315" s="32"/>
      <c r="M315" s="144" t="s">
        <v>1</v>
      </c>
      <c r="N315" s="145" t="s">
        <v>48</v>
      </c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AR315" s="148" t="s">
        <v>175</v>
      </c>
      <c r="AT315" s="148" t="s">
        <v>170</v>
      </c>
      <c r="AU315" s="148" t="s">
        <v>91</v>
      </c>
      <c r="AY315" s="17" t="s">
        <v>168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7" t="s">
        <v>25</v>
      </c>
      <c r="BK315" s="149">
        <f>ROUND(I315*H315,2)</f>
        <v>0</v>
      </c>
      <c r="BL315" s="17" t="s">
        <v>175</v>
      </c>
      <c r="BM315" s="148" t="s">
        <v>573</v>
      </c>
    </row>
    <row r="316" spans="2:65" s="14" customFormat="1" ht="11.25">
      <c r="B316" s="165"/>
      <c r="D316" s="151" t="s">
        <v>177</v>
      </c>
      <c r="E316" s="166" t="s">
        <v>1</v>
      </c>
      <c r="F316" s="167" t="s">
        <v>574</v>
      </c>
      <c r="H316" s="166" t="s">
        <v>1</v>
      </c>
      <c r="I316" s="168"/>
      <c r="L316" s="165"/>
      <c r="M316" s="169"/>
      <c r="T316" s="170"/>
      <c r="AT316" s="166" t="s">
        <v>177</v>
      </c>
      <c r="AU316" s="166" t="s">
        <v>91</v>
      </c>
      <c r="AV316" s="14" t="s">
        <v>25</v>
      </c>
      <c r="AW316" s="14" t="s">
        <v>38</v>
      </c>
      <c r="AX316" s="14" t="s">
        <v>83</v>
      </c>
      <c r="AY316" s="166" t="s">
        <v>168</v>
      </c>
    </row>
    <row r="317" spans="2:65" s="14" customFormat="1" ht="11.25">
      <c r="B317" s="165"/>
      <c r="D317" s="151" t="s">
        <v>177</v>
      </c>
      <c r="E317" s="166" t="s">
        <v>1</v>
      </c>
      <c r="F317" s="167" t="s">
        <v>575</v>
      </c>
      <c r="H317" s="166" t="s">
        <v>1</v>
      </c>
      <c r="I317" s="168"/>
      <c r="L317" s="165"/>
      <c r="M317" s="169"/>
      <c r="T317" s="170"/>
      <c r="AT317" s="166" t="s">
        <v>177</v>
      </c>
      <c r="AU317" s="166" t="s">
        <v>91</v>
      </c>
      <c r="AV317" s="14" t="s">
        <v>25</v>
      </c>
      <c r="AW317" s="14" t="s">
        <v>38</v>
      </c>
      <c r="AX317" s="14" t="s">
        <v>83</v>
      </c>
      <c r="AY317" s="166" t="s">
        <v>168</v>
      </c>
    </row>
    <row r="318" spans="2:65" s="14" customFormat="1" ht="22.5">
      <c r="B318" s="165"/>
      <c r="D318" s="151" t="s">
        <v>177</v>
      </c>
      <c r="E318" s="166" t="s">
        <v>1</v>
      </c>
      <c r="F318" s="167" t="s">
        <v>576</v>
      </c>
      <c r="H318" s="166" t="s">
        <v>1</v>
      </c>
      <c r="I318" s="168"/>
      <c r="L318" s="165"/>
      <c r="M318" s="169"/>
      <c r="T318" s="170"/>
      <c r="AT318" s="166" t="s">
        <v>177</v>
      </c>
      <c r="AU318" s="166" t="s">
        <v>91</v>
      </c>
      <c r="AV318" s="14" t="s">
        <v>25</v>
      </c>
      <c r="AW318" s="14" t="s">
        <v>38</v>
      </c>
      <c r="AX318" s="14" t="s">
        <v>83</v>
      </c>
      <c r="AY318" s="166" t="s">
        <v>168</v>
      </c>
    </row>
    <row r="319" spans="2:65" s="14" customFormat="1" ht="11.25">
      <c r="B319" s="165"/>
      <c r="D319" s="151" t="s">
        <v>177</v>
      </c>
      <c r="E319" s="166" t="s">
        <v>1</v>
      </c>
      <c r="F319" s="167" t="s">
        <v>577</v>
      </c>
      <c r="H319" s="166" t="s">
        <v>1</v>
      </c>
      <c r="I319" s="168"/>
      <c r="L319" s="165"/>
      <c r="M319" s="169"/>
      <c r="T319" s="170"/>
      <c r="AT319" s="166" t="s">
        <v>177</v>
      </c>
      <c r="AU319" s="166" t="s">
        <v>91</v>
      </c>
      <c r="AV319" s="14" t="s">
        <v>25</v>
      </c>
      <c r="AW319" s="14" t="s">
        <v>38</v>
      </c>
      <c r="AX319" s="14" t="s">
        <v>83</v>
      </c>
      <c r="AY319" s="166" t="s">
        <v>168</v>
      </c>
    </row>
    <row r="320" spans="2:65" s="14" customFormat="1" ht="11.25">
      <c r="B320" s="165"/>
      <c r="D320" s="151" t="s">
        <v>177</v>
      </c>
      <c r="E320" s="166" t="s">
        <v>1</v>
      </c>
      <c r="F320" s="167" t="s">
        <v>578</v>
      </c>
      <c r="H320" s="166" t="s">
        <v>1</v>
      </c>
      <c r="I320" s="168"/>
      <c r="L320" s="165"/>
      <c r="M320" s="169"/>
      <c r="T320" s="170"/>
      <c r="AT320" s="166" t="s">
        <v>177</v>
      </c>
      <c r="AU320" s="166" t="s">
        <v>91</v>
      </c>
      <c r="AV320" s="14" t="s">
        <v>25</v>
      </c>
      <c r="AW320" s="14" t="s">
        <v>38</v>
      </c>
      <c r="AX320" s="14" t="s">
        <v>83</v>
      </c>
      <c r="AY320" s="166" t="s">
        <v>168</v>
      </c>
    </row>
    <row r="321" spans="2:51" s="14" customFormat="1" ht="11.25">
      <c r="B321" s="165"/>
      <c r="D321" s="151" t="s">
        <v>177</v>
      </c>
      <c r="E321" s="166" t="s">
        <v>1</v>
      </c>
      <c r="F321" s="167" t="s">
        <v>579</v>
      </c>
      <c r="H321" s="166" t="s">
        <v>1</v>
      </c>
      <c r="I321" s="168"/>
      <c r="L321" s="165"/>
      <c r="M321" s="169"/>
      <c r="T321" s="170"/>
      <c r="AT321" s="166" t="s">
        <v>177</v>
      </c>
      <c r="AU321" s="166" t="s">
        <v>91</v>
      </c>
      <c r="AV321" s="14" t="s">
        <v>25</v>
      </c>
      <c r="AW321" s="14" t="s">
        <v>38</v>
      </c>
      <c r="AX321" s="14" t="s">
        <v>83</v>
      </c>
      <c r="AY321" s="166" t="s">
        <v>168</v>
      </c>
    </row>
    <row r="322" spans="2:51" s="14" customFormat="1" ht="11.25">
      <c r="B322" s="165"/>
      <c r="D322" s="151" t="s">
        <v>177</v>
      </c>
      <c r="E322" s="166" t="s">
        <v>1</v>
      </c>
      <c r="F322" s="167" t="s">
        <v>580</v>
      </c>
      <c r="H322" s="166" t="s">
        <v>1</v>
      </c>
      <c r="I322" s="168"/>
      <c r="L322" s="165"/>
      <c r="M322" s="169"/>
      <c r="T322" s="170"/>
      <c r="AT322" s="166" t="s">
        <v>177</v>
      </c>
      <c r="AU322" s="166" t="s">
        <v>91</v>
      </c>
      <c r="AV322" s="14" t="s">
        <v>25</v>
      </c>
      <c r="AW322" s="14" t="s">
        <v>38</v>
      </c>
      <c r="AX322" s="14" t="s">
        <v>83</v>
      </c>
      <c r="AY322" s="166" t="s">
        <v>168</v>
      </c>
    </row>
    <row r="323" spans="2:51" s="14" customFormat="1" ht="11.25">
      <c r="B323" s="165"/>
      <c r="D323" s="151" t="s">
        <v>177</v>
      </c>
      <c r="E323" s="166" t="s">
        <v>1</v>
      </c>
      <c r="F323" s="167" t="s">
        <v>581</v>
      </c>
      <c r="H323" s="166" t="s">
        <v>1</v>
      </c>
      <c r="I323" s="168"/>
      <c r="L323" s="165"/>
      <c r="M323" s="169"/>
      <c r="T323" s="170"/>
      <c r="AT323" s="166" t="s">
        <v>177</v>
      </c>
      <c r="AU323" s="166" t="s">
        <v>91</v>
      </c>
      <c r="AV323" s="14" t="s">
        <v>25</v>
      </c>
      <c r="AW323" s="14" t="s">
        <v>38</v>
      </c>
      <c r="AX323" s="14" t="s">
        <v>83</v>
      </c>
      <c r="AY323" s="166" t="s">
        <v>168</v>
      </c>
    </row>
    <row r="324" spans="2:51" s="14" customFormat="1" ht="11.25">
      <c r="B324" s="165"/>
      <c r="D324" s="151" t="s">
        <v>177</v>
      </c>
      <c r="E324" s="166" t="s">
        <v>1</v>
      </c>
      <c r="F324" s="167" t="s">
        <v>582</v>
      </c>
      <c r="H324" s="166" t="s">
        <v>1</v>
      </c>
      <c r="I324" s="168"/>
      <c r="L324" s="165"/>
      <c r="M324" s="169"/>
      <c r="T324" s="170"/>
      <c r="AT324" s="166" t="s">
        <v>177</v>
      </c>
      <c r="AU324" s="166" t="s">
        <v>91</v>
      </c>
      <c r="AV324" s="14" t="s">
        <v>25</v>
      </c>
      <c r="AW324" s="14" t="s">
        <v>38</v>
      </c>
      <c r="AX324" s="14" t="s">
        <v>83</v>
      </c>
      <c r="AY324" s="166" t="s">
        <v>168</v>
      </c>
    </row>
    <row r="325" spans="2:51" s="14" customFormat="1" ht="11.25">
      <c r="B325" s="165"/>
      <c r="D325" s="151" t="s">
        <v>177</v>
      </c>
      <c r="E325" s="166" t="s">
        <v>1</v>
      </c>
      <c r="F325" s="167" t="s">
        <v>583</v>
      </c>
      <c r="H325" s="166" t="s">
        <v>1</v>
      </c>
      <c r="I325" s="168"/>
      <c r="L325" s="165"/>
      <c r="M325" s="169"/>
      <c r="T325" s="170"/>
      <c r="AT325" s="166" t="s">
        <v>177</v>
      </c>
      <c r="AU325" s="166" t="s">
        <v>91</v>
      </c>
      <c r="AV325" s="14" t="s">
        <v>25</v>
      </c>
      <c r="AW325" s="14" t="s">
        <v>38</v>
      </c>
      <c r="AX325" s="14" t="s">
        <v>83</v>
      </c>
      <c r="AY325" s="166" t="s">
        <v>168</v>
      </c>
    </row>
    <row r="326" spans="2:51" s="14" customFormat="1" ht="11.25">
      <c r="B326" s="165"/>
      <c r="D326" s="151" t="s">
        <v>177</v>
      </c>
      <c r="E326" s="166" t="s">
        <v>1</v>
      </c>
      <c r="F326" s="167" t="s">
        <v>584</v>
      </c>
      <c r="H326" s="166" t="s">
        <v>1</v>
      </c>
      <c r="I326" s="168"/>
      <c r="L326" s="165"/>
      <c r="M326" s="169"/>
      <c r="T326" s="170"/>
      <c r="AT326" s="166" t="s">
        <v>177</v>
      </c>
      <c r="AU326" s="166" t="s">
        <v>91</v>
      </c>
      <c r="AV326" s="14" t="s">
        <v>25</v>
      </c>
      <c r="AW326" s="14" t="s">
        <v>38</v>
      </c>
      <c r="AX326" s="14" t="s">
        <v>83</v>
      </c>
      <c r="AY326" s="166" t="s">
        <v>168</v>
      </c>
    </row>
    <row r="327" spans="2:51" s="14" customFormat="1" ht="11.25">
      <c r="B327" s="165"/>
      <c r="D327" s="151" t="s">
        <v>177</v>
      </c>
      <c r="E327" s="166" t="s">
        <v>1</v>
      </c>
      <c r="F327" s="167" t="s">
        <v>585</v>
      </c>
      <c r="H327" s="166" t="s">
        <v>1</v>
      </c>
      <c r="I327" s="168"/>
      <c r="L327" s="165"/>
      <c r="M327" s="169"/>
      <c r="T327" s="170"/>
      <c r="AT327" s="166" t="s">
        <v>177</v>
      </c>
      <c r="AU327" s="166" t="s">
        <v>91</v>
      </c>
      <c r="AV327" s="14" t="s">
        <v>25</v>
      </c>
      <c r="AW327" s="14" t="s">
        <v>38</v>
      </c>
      <c r="AX327" s="14" t="s">
        <v>83</v>
      </c>
      <c r="AY327" s="166" t="s">
        <v>168</v>
      </c>
    </row>
    <row r="328" spans="2:51" s="14" customFormat="1" ht="11.25">
      <c r="B328" s="165"/>
      <c r="D328" s="151" t="s">
        <v>177</v>
      </c>
      <c r="E328" s="166" t="s">
        <v>1</v>
      </c>
      <c r="F328" s="167" t="s">
        <v>586</v>
      </c>
      <c r="H328" s="166" t="s">
        <v>1</v>
      </c>
      <c r="I328" s="168"/>
      <c r="L328" s="165"/>
      <c r="M328" s="169"/>
      <c r="T328" s="170"/>
      <c r="AT328" s="166" t="s">
        <v>177</v>
      </c>
      <c r="AU328" s="166" t="s">
        <v>91</v>
      </c>
      <c r="AV328" s="14" t="s">
        <v>25</v>
      </c>
      <c r="AW328" s="14" t="s">
        <v>38</v>
      </c>
      <c r="AX328" s="14" t="s">
        <v>83</v>
      </c>
      <c r="AY328" s="166" t="s">
        <v>168</v>
      </c>
    </row>
    <row r="329" spans="2:51" s="14" customFormat="1" ht="11.25">
      <c r="B329" s="165"/>
      <c r="D329" s="151" t="s">
        <v>177</v>
      </c>
      <c r="E329" s="166" t="s">
        <v>1</v>
      </c>
      <c r="F329" s="167" t="s">
        <v>587</v>
      </c>
      <c r="H329" s="166" t="s">
        <v>1</v>
      </c>
      <c r="I329" s="168"/>
      <c r="L329" s="165"/>
      <c r="M329" s="169"/>
      <c r="T329" s="170"/>
      <c r="AT329" s="166" t="s">
        <v>177</v>
      </c>
      <c r="AU329" s="166" t="s">
        <v>91</v>
      </c>
      <c r="AV329" s="14" t="s">
        <v>25</v>
      </c>
      <c r="AW329" s="14" t="s">
        <v>38</v>
      </c>
      <c r="AX329" s="14" t="s">
        <v>83</v>
      </c>
      <c r="AY329" s="166" t="s">
        <v>168</v>
      </c>
    </row>
    <row r="330" spans="2:51" s="14" customFormat="1" ht="11.25">
      <c r="B330" s="165"/>
      <c r="D330" s="151" t="s">
        <v>177</v>
      </c>
      <c r="E330" s="166" t="s">
        <v>1</v>
      </c>
      <c r="F330" s="167" t="s">
        <v>588</v>
      </c>
      <c r="H330" s="166" t="s">
        <v>1</v>
      </c>
      <c r="I330" s="168"/>
      <c r="L330" s="165"/>
      <c r="M330" s="169"/>
      <c r="T330" s="170"/>
      <c r="AT330" s="166" t="s">
        <v>177</v>
      </c>
      <c r="AU330" s="166" t="s">
        <v>91</v>
      </c>
      <c r="AV330" s="14" t="s">
        <v>25</v>
      </c>
      <c r="AW330" s="14" t="s">
        <v>38</v>
      </c>
      <c r="AX330" s="14" t="s">
        <v>83</v>
      </c>
      <c r="AY330" s="166" t="s">
        <v>168</v>
      </c>
    </row>
    <row r="331" spans="2:51" s="14" customFormat="1" ht="11.25">
      <c r="B331" s="165"/>
      <c r="D331" s="151" t="s">
        <v>177</v>
      </c>
      <c r="E331" s="166" t="s">
        <v>1</v>
      </c>
      <c r="F331" s="167" t="s">
        <v>589</v>
      </c>
      <c r="H331" s="166" t="s">
        <v>1</v>
      </c>
      <c r="I331" s="168"/>
      <c r="L331" s="165"/>
      <c r="M331" s="169"/>
      <c r="T331" s="170"/>
      <c r="AT331" s="166" t="s">
        <v>177</v>
      </c>
      <c r="AU331" s="166" t="s">
        <v>91</v>
      </c>
      <c r="AV331" s="14" t="s">
        <v>25</v>
      </c>
      <c r="AW331" s="14" t="s">
        <v>38</v>
      </c>
      <c r="AX331" s="14" t="s">
        <v>83</v>
      </c>
      <c r="AY331" s="166" t="s">
        <v>168</v>
      </c>
    </row>
    <row r="332" spans="2:51" s="14" customFormat="1" ht="11.25">
      <c r="B332" s="165"/>
      <c r="D332" s="151" t="s">
        <v>177</v>
      </c>
      <c r="E332" s="166" t="s">
        <v>1</v>
      </c>
      <c r="F332" s="167" t="s">
        <v>590</v>
      </c>
      <c r="H332" s="166" t="s">
        <v>1</v>
      </c>
      <c r="I332" s="168"/>
      <c r="L332" s="165"/>
      <c r="M332" s="169"/>
      <c r="T332" s="170"/>
      <c r="AT332" s="166" t="s">
        <v>177</v>
      </c>
      <c r="AU332" s="166" t="s">
        <v>91</v>
      </c>
      <c r="AV332" s="14" t="s">
        <v>25</v>
      </c>
      <c r="AW332" s="14" t="s">
        <v>38</v>
      </c>
      <c r="AX332" s="14" t="s">
        <v>83</v>
      </c>
      <c r="AY332" s="166" t="s">
        <v>168</v>
      </c>
    </row>
    <row r="333" spans="2:51" s="14" customFormat="1" ht="11.25">
      <c r="B333" s="165"/>
      <c r="D333" s="151" t="s">
        <v>177</v>
      </c>
      <c r="E333" s="166" t="s">
        <v>1</v>
      </c>
      <c r="F333" s="167" t="s">
        <v>591</v>
      </c>
      <c r="H333" s="166" t="s">
        <v>1</v>
      </c>
      <c r="I333" s="168"/>
      <c r="L333" s="165"/>
      <c r="M333" s="169"/>
      <c r="T333" s="170"/>
      <c r="AT333" s="166" t="s">
        <v>177</v>
      </c>
      <c r="AU333" s="166" t="s">
        <v>91</v>
      </c>
      <c r="AV333" s="14" t="s">
        <v>25</v>
      </c>
      <c r="AW333" s="14" t="s">
        <v>38</v>
      </c>
      <c r="AX333" s="14" t="s">
        <v>83</v>
      </c>
      <c r="AY333" s="166" t="s">
        <v>168</v>
      </c>
    </row>
    <row r="334" spans="2:51" s="14" customFormat="1" ht="11.25">
      <c r="B334" s="165"/>
      <c r="D334" s="151" t="s">
        <v>177</v>
      </c>
      <c r="E334" s="166" t="s">
        <v>1</v>
      </c>
      <c r="F334" s="167" t="s">
        <v>592</v>
      </c>
      <c r="H334" s="166" t="s">
        <v>1</v>
      </c>
      <c r="I334" s="168"/>
      <c r="L334" s="165"/>
      <c r="M334" s="169"/>
      <c r="T334" s="170"/>
      <c r="AT334" s="166" t="s">
        <v>177</v>
      </c>
      <c r="AU334" s="166" t="s">
        <v>91</v>
      </c>
      <c r="AV334" s="14" t="s">
        <v>25</v>
      </c>
      <c r="AW334" s="14" t="s">
        <v>38</v>
      </c>
      <c r="AX334" s="14" t="s">
        <v>83</v>
      </c>
      <c r="AY334" s="166" t="s">
        <v>168</v>
      </c>
    </row>
    <row r="335" spans="2:51" s="14" customFormat="1" ht="11.25">
      <c r="B335" s="165"/>
      <c r="D335" s="151" t="s">
        <v>177</v>
      </c>
      <c r="E335" s="166" t="s">
        <v>1</v>
      </c>
      <c r="F335" s="167" t="s">
        <v>593</v>
      </c>
      <c r="H335" s="166" t="s">
        <v>1</v>
      </c>
      <c r="I335" s="168"/>
      <c r="L335" s="165"/>
      <c r="M335" s="169"/>
      <c r="T335" s="170"/>
      <c r="AT335" s="166" t="s">
        <v>177</v>
      </c>
      <c r="AU335" s="166" t="s">
        <v>91</v>
      </c>
      <c r="AV335" s="14" t="s">
        <v>25</v>
      </c>
      <c r="AW335" s="14" t="s">
        <v>38</v>
      </c>
      <c r="AX335" s="14" t="s">
        <v>83</v>
      </c>
      <c r="AY335" s="166" t="s">
        <v>168</v>
      </c>
    </row>
    <row r="336" spans="2:51" s="14" customFormat="1" ht="11.25">
      <c r="B336" s="165"/>
      <c r="D336" s="151" t="s">
        <v>177</v>
      </c>
      <c r="E336" s="166" t="s">
        <v>1</v>
      </c>
      <c r="F336" s="167" t="s">
        <v>594</v>
      </c>
      <c r="H336" s="166" t="s">
        <v>1</v>
      </c>
      <c r="I336" s="168"/>
      <c r="L336" s="165"/>
      <c r="M336" s="169"/>
      <c r="T336" s="170"/>
      <c r="AT336" s="166" t="s">
        <v>177</v>
      </c>
      <c r="AU336" s="166" t="s">
        <v>91</v>
      </c>
      <c r="AV336" s="14" t="s">
        <v>25</v>
      </c>
      <c r="AW336" s="14" t="s">
        <v>38</v>
      </c>
      <c r="AX336" s="14" t="s">
        <v>83</v>
      </c>
      <c r="AY336" s="166" t="s">
        <v>168</v>
      </c>
    </row>
    <row r="337" spans="2:65" s="14" customFormat="1" ht="11.25">
      <c r="B337" s="165"/>
      <c r="D337" s="151" t="s">
        <v>177</v>
      </c>
      <c r="E337" s="166" t="s">
        <v>1</v>
      </c>
      <c r="F337" s="167" t="s">
        <v>595</v>
      </c>
      <c r="H337" s="166" t="s">
        <v>1</v>
      </c>
      <c r="I337" s="168"/>
      <c r="L337" s="165"/>
      <c r="M337" s="169"/>
      <c r="T337" s="170"/>
      <c r="AT337" s="166" t="s">
        <v>177</v>
      </c>
      <c r="AU337" s="166" t="s">
        <v>91</v>
      </c>
      <c r="AV337" s="14" t="s">
        <v>25</v>
      </c>
      <c r="AW337" s="14" t="s">
        <v>38</v>
      </c>
      <c r="AX337" s="14" t="s">
        <v>83</v>
      </c>
      <c r="AY337" s="166" t="s">
        <v>168</v>
      </c>
    </row>
    <row r="338" spans="2:65" s="14" customFormat="1" ht="11.25">
      <c r="B338" s="165"/>
      <c r="D338" s="151" t="s">
        <v>177</v>
      </c>
      <c r="E338" s="166" t="s">
        <v>1</v>
      </c>
      <c r="F338" s="167" t="s">
        <v>596</v>
      </c>
      <c r="H338" s="166" t="s">
        <v>1</v>
      </c>
      <c r="I338" s="168"/>
      <c r="L338" s="165"/>
      <c r="M338" s="169"/>
      <c r="T338" s="170"/>
      <c r="AT338" s="166" t="s">
        <v>177</v>
      </c>
      <c r="AU338" s="166" t="s">
        <v>91</v>
      </c>
      <c r="AV338" s="14" t="s">
        <v>25</v>
      </c>
      <c r="AW338" s="14" t="s">
        <v>38</v>
      </c>
      <c r="AX338" s="14" t="s">
        <v>83</v>
      </c>
      <c r="AY338" s="166" t="s">
        <v>168</v>
      </c>
    </row>
    <row r="339" spans="2:65" s="12" customFormat="1" ht="11.25">
      <c r="B339" s="150"/>
      <c r="D339" s="151" t="s">
        <v>177</v>
      </c>
      <c r="E339" s="152" t="s">
        <v>1</v>
      </c>
      <c r="F339" s="153" t="s">
        <v>25</v>
      </c>
      <c r="H339" s="154">
        <v>1</v>
      </c>
      <c r="I339" s="155"/>
      <c r="L339" s="150"/>
      <c r="M339" s="156"/>
      <c r="T339" s="157"/>
      <c r="AT339" s="152" t="s">
        <v>177</v>
      </c>
      <c r="AU339" s="152" t="s">
        <v>91</v>
      </c>
      <c r="AV339" s="12" t="s">
        <v>91</v>
      </c>
      <c r="AW339" s="12" t="s">
        <v>38</v>
      </c>
      <c r="AX339" s="12" t="s">
        <v>25</v>
      </c>
      <c r="AY339" s="152" t="s">
        <v>168</v>
      </c>
    </row>
    <row r="340" spans="2:65" s="11" customFormat="1" ht="22.9" customHeight="1">
      <c r="B340" s="125"/>
      <c r="D340" s="126" t="s">
        <v>82</v>
      </c>
      <c r="E340" s="135" t="s">
        <v>597</v>
      </c>
      <c r="F340" s="135" t="s">
        <v>598</v>
      </c>
      <c r="I340" s="128"/>
      <c r="J340" s="136">
        <f>BK340</f>
        <v>0</v>
      </c>
      <c r="L340" s="125"/>
      <c r="M340" s="130"/>
      <c r="P340" s="131">
        <f>P341</f>
        <v>0</v>
      </c>
      <c r="R340" s="131">
        <f>R341</f>
        <v>0</v>
      </c>
      <c r="T340" s="132">
        <f>T341</f>
        <v>0</v>
      </c>
      <c r="AR340" s="126" t="s">
        <v>25</v>
      </c>
      <c r="AT340" s="133" t="s">
        <v>82</v>
      </c>
      <c r="AU340" s="133" t="s">
        <v>25</v>
      </c>
      <c r="AY340" s="126" t="s">
        <v>168</v>
      </c>
      <c r="BK340" s="134">
        <f>BK341</f>
        <v>0</v>
      </c>
    </row>
    <row r="341" spans="2:65" s="1" customFormat="1" ht="24.2" customHeight="1">
      <c r="B341" s="32"/>
      <c r="C341" s="137" t="s">
        <v>599</v>
      </c>
      <c r="D341" s="137" t="s">
        <v>170</v>
      </c>
      <c r="E341" s="138" t="s">
        <v>600</v>
      </c>
      <c r="F341" s="139" t="s">
        <v>601</v>
      </c>
      <c r="G341" s="140" t="s">
        <v>181</v>
      </c>
      <c r="H341" s="141">
        <v>101.499</v>
      </c>
      <c r="I341" s="142"/>
      <c r="J341" s="143">
        <f>ROUND(I341*H341,2)</f>
        <v>0</v>
      </c>
      <c r="K341" s="139" t="s">
        <v>174</v>
      </c>
      <c r="L341" s="32"/>
      <c r="M341" s="144" t="s">
        <v>1</v>
      </c>
      <c r="N341" s="145" t="s">
        <v>48</v>
      </c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AR341" s="148" t="s">
        <v>175</v>
      </c>
      <c r="AT341" s="148" t="s">
        <v>170</v>
      </c>
      <c r="AU341" s="148" t="s">
        <v>91</v>
      </c>
      <c r="AY341" s="17" t="s">
        <v>168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7" t="s">
        <v>25</v>
      </c>
      <c r="BK341" s="149">
        <f>ROUND(I341*H341,2)</f>
        <v>0</v>
      </c>
      <c r="BL341" s="17" t="s">
        <v>175</v>
      </c>
      <c r="BM341" s="148" t="s">
        <v>602</v>
      </c>
    </row>
    <row r="342" spans="2:65" s="11" customFormat="1" ht="25.9" customHeight="1">
      <c r="B342" s="125"/>
      <c r="D342" s="126" t="s">
        <v>82</v>
      </c>
      <c r="E342" s="127" t="s">
        <v>353</v>
      </c>
      <c r="F342" s="127" t="s">
        <v>603</v>
      </c>
      <c r="I342" s="128"/>
      <c r="J342" s="129">
        <f>BK342</f>
        <v>0</v>
      </c>
      <c r="L342" s="125"/>
      <c r="M342" s="130"/>
      <c r="P342" s="131">
        <f>P343</f>
        <v>0</v>
      </c>
      <c r="R342" s="131">
        <f>R343</f>
        <v>0.58289100000000005</v>
      </c>
      <c r="T342" s="132">
        <f>T343</f>
        <v>0</v>
      </c>
      <c r="AR342" s="126" t="s">
        <v>137</v>
      </c>
      <c r="AT342" s="133" t="s">
        <v>82</v>
      </c>
      <c r="AU342" s="133" t="s">
        <v>83</v>
      </c>
      <c r="AY342" s="126" t="s">
        <v>168</v>
      </c>
      <c r="BK342" s="134">
        <f>BK343</f>
        <v>0</v>
      </c>
    </row>
    <row r="343" spans="2:65" s="11" customFormat="1" ht="22.9" customHeight="1">
      <c r="B343" s="125"/>
      <c r="D343" s="126" t="s">
        <v>82</v>
      </c>
      <c r="E343" s="135" t="s">
        <v>604</v>
      </c>
      <c r="F343" s="135" t="s">
        <v>605</v>
      </c>
      <c r="I343" s="128"/>
      <c r="J343" s="136">
        <f>BK343</f>
        <v>0</v>
      </c>
      <c r="L343" s="125"/>
      <c r="M343" s="130"/>
      <c r="P343" s="131">
        <f>SUM(P344:P348)</f>
        <v>0</v>
      </c>
      <c r="R343" s="131">
        <f>SUM(R344:R348)</f>
        <v>0.58289100000000005</v>
      </c>
      <c r="T343" s="132">
        <f>SUM(T344:T348)</f>
        <v>0</v>
      </c>
      <c r="AR343" s="126" t="s">
        <v>137</v>
      </c>
      <c r="AT343" s="133" t="s">
        <v>82</v>
      </c>
      <c r="AU343" s="133" t="s">
        <v>25</v>
      </c>
      <c r="AY343" s="126" t="s">
        <v>168</v>
      </c>
      <c r="BK343" s="134">
        <f>SUM(BK344:BK348)</f>
        <v>0</v>
      </c>
    </row>
    <row r="344" spans="2:65" s="1" customFormat="1" ht="16.5" customHeight="1">
      <c r="B344" s="32"/>
      <c r="C344" s="137" t="s">
        <v>606</v>
      </c>
      <c r="D344" s="137" t="s">
        <v>170</v>
      </c>
      <c r="E344" s="138" t="s">
        <v>607</v>
      </c>
      <c r="F344" s="139" t="s">
        <v>608</v>
      </c>
      <c r="G344" s="140" t="s">
        <v>199</v>
      </c>
      <c r="H344" s="141">
        <v>9.9</v>
      </c>
      <c r="I344" s="142"/>
      <c r="J344" s="143">
        <f>ROUND(I344*H344,2)</f>
        <v>0</v>
      </c>
      <c r="K344" s="139" t="s">
        <v>174</v>
      </c>
      <c r="L344" s="32"/>
      <c r="M344" s="144" t="s">
        <v>1</v>
      </c>
      <c r="N344" s="145" t="s">
        <v>48</v>
      </c>
      <c r="P344" s="146">
        <f>O344*H344</f>
        <v>0</v>
      </c>
      <c r="Q344" s="146">
        <v>9.0000000000000006E-5</v>
      </c>
      <c r="R344" s="146">
        <f>Q344*H344</f>
        <v>8.9100000000000008E-4</v>
      </c>
      <c r="S344" s="146">
        <v>0</v>
      </c>
      <c r="T344" s="147">
        <f>S344*H344</f>
        <v>0</v>
      </c>
      <c r="AR344" s="148" t="s">
        <v>478</v>
      </c>
      <c r="AT344" s="148" t="s">
        <v>170</v>
      </c>
      <c r="AU344" s="148" t="s">
        <v>91</v>
      </c>
      <c r="AY344" s="17" t="s">
        <v>168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7" t="s">
        <v>25</v>
      </c>
      <c r="BK344" s="149">
        <f>ROUND(I344*H344,2)</f>
        <v>0</v>
      </c>
      <c r="BL344" s="17" t="s">
        <v>478</v>
      </c>
      <c r="BM344" s="148" t="s">
        <v>609</v>
      </c>
    </row>
    <row r="345" spans="2:65" s="14" customFormat="1" ht="11.25">
      <c r="B345" s="165"/>
      <c r="D345" s="151" t="s">
        <v>177</v>
      </c>
      <c r="E345" s="166" t="s">
        <v>1</v>
      </c>
      <c r="F345" s="167" t="s">
        <v>259</v>
      </c>
      <c r="H345" s="166" t="s">
        <v>1</v>
      </c>
      <c r="I345" s="168"/>
      <c r="L345" s="165"/>
      <c r="M345" s="169"/>
      <c r="T345" s="170"/>
      <c r="AT345" s="166" t="s">
        <v>177</v>
      </c>
      <c r="AU345" s="166" t="s">
        <v>91</v>
      </c>
      <c r="AV345" s="14" t="s">
        <v>25</v>
      </c>
      <c r="AW345" s="14" t="s">
        <v>38</v>
      </c>
      <c r="AX345" s="14" t="s">
        <v>83</v>
      </c>
      <c r="AY345" s="166" t="s">
        <v>168</v>
      </c>
    </row>
    <row r="346" spans="2:65" s="12" customFormat="1" ht="11.25">
      <c r="B346" s="150"/>
      <c r="D346" s="151" t="s">
        <v>177</v>
      </c>
      <c r="E346" s="152" t="s">
        <v>1</v>
      </c>
      <c r="F346" s="153" t="s">
        <v>610</v>
      </c>
      <c r="H346" s="154">
        <v>9.9</v>
      </c>
      <c r="I346" s="155"/>
      <c r="L346" s="150"/>
      <c r="M346" s="156"/>
      <c r="T346" s="157"/>
      <c r="AT346" s="152" t="s">
        <v>177</v>
      </c>
      <c r="AU346" s="152" t="s">
        <v>91</v>
      </c>
      <c r="AV346" s="12" t="s">
        <v>91</v>
      </c>
      <c r="AW346" s="12" t="s">
        <v>38</v>
      </c>
      <c r="AX346" s="12" t="s">
        <v>25</v>
      </c>
      <c r="AY346" s="152" t="s">
        <v>168</v>
      </c>
    </row>
    <row r="347" spans="2:65" s="1" customFormat="1" ht="24.2" customHeight="1">
      <c r="B347" s="32"/>
      <c r="C347" s="137" t="s">
        <v>611</v>
      </c>
      <c r="D347" s="137" t="s">
        <v>170</v>
      </c>
      <c r="E347" s="138" t="s">
        <v>612</v>
      </c>
      <c r="F347" s="139" t="s">
        <v>613</v>
      </c>
      <c r="G347" s="140" t="s">
        <v>431</v>
      </c>
      <c r="H347" s="141">
        <v>3</v>
      </c>
      <c r="I347" s="142"/>
      <c r="J347" s="143">
        <f>ROUND(I347*H347,2)</f>
        <v>0</v>
      </c>
      <c r="K347" s="139" t="s">
        <v>174</v>
      </c>
      <c r="L347" s="32"/>
      <c r="M347" s="144" t="s">
        <v>1</v>
      </c>
      <c r="N347" s="145" t="s">
        <v>48</v>
      </c>
      <c r="P347" s="146">
        <f>O347*H347</f>
        <v>0</v>
      </c>
      <c r="Q347" s="146">
        <v>0.19400000000000001</v>
      </c>
      <c r="R347" s="146">
        <f>Q347*H347</f>
        <v>0.58200000000000007</v>
      </c>
      <c r="S347" s="146">
        <v>0</v>
      </c>
      <c r="T347" s="147">
        <f>S347*H347</f>
        <v>0</v>
      </c>
      <c r="AR347" s="148" t="s">
        <v>478</v>
      </c>
      <c r="AT347" s="148" t="s">
        <v>170</v>
      </c>
      <c r="AU347" s="148" t="s">
        <v>91</v>
      </c>
      <c r="AY347" s="17" t="s">
        <v>168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25</v>
      </c>
      <c r="BK347" s="149">
        <f>ROUND(I347*H347,2)</f>
        <v>0</v>
      </c>
      <c r="BL347" s="17" t="s">
        <v>478</v>
      </c>
      <c r="BM347" s="148" t="s">
        <v>614</v>
      </c>
    </row>
    <row r="348" spans="2:65" s="12" customFormat="1" ht="11.25">
      <c r="B348" s="150"/>
      <c r="D348" s="151" t="s">
        <v>177</v>
      </c>
      <c r="E348" s="152" t="s">
        <v>1</v>
      </c>
      <c r="F348" s="153" t="s">
        <v>136</v>
      </c>
      <c r="H348" s="154">
        <v>3</v>
      </c>
      <c r="I348" s="155"/>
      <c r="L348" s="150"/>
      <c r="M348" s="188"/>
      <c r="N348" s="189"/>
      <c r="O348" s="189"/>
      <c r="P348" s="189"/>
      <c r="Q348" s="189"/>
      <c r="R348" s="189"/>
      <c r="S348" s="189"/>
      <c r="T348" s="190"/>
      <c r="AT348" s="152" t="s">
        <v>177</v>
      </c>
      <c r="AU348" s="152" t="s">
        <v>91</v>
      </c>
      <c r="AV348" s="12" t="s">
        <v>91</v>
      </c>
      <c r="AW348" s="12" t="s">
        <v>38</v>
      </c>
      <c r="AX348" s="12" t="s">
        <v>25</v>
      </c>
      <c r="AY348" s="152" t="s">
        <v>168</v>
      </c>
    </row>
    <row r="349" spans="2:65" s="1" customFormat="1" ht="6.95" customHeight="1">
      <c r="B349" s="44"/>
      <c r="C349" s="45"/>
      <c r="D349" s="45"/>
      <c r="E349" s="45"/>
      <c r="F349" s="45"/>
      <c r="G349" s="45"/>
      <c r="H349" s="45"/>
      <c r="I349" s="45"/>
      <c r="J349" s="45"/>
      <c r="K349" s="45"/>
      <c r="L349" s="32"/>
    </row>
  </sheetData>
  <sheetProtection algorithmName="SHA-512" hashValue="weF/g7Y2sWsSHQs4o58TyJWz4CtQBvblXcOPVGIMoOAca7pvT+OFmGuN86AZ4HIdg/2PzJGywNcNt0QukLoIAg==" saltValue="QdmKTezd0BcBlcrTqKqK/FIElQjVViBtgsCvMkTPSk5KkHmbE1SyvZQ48fKm15/q7dRY4SlQy2Y8BmVjX058tw==" spinCount="100000" sheet="1" objects="1" scenarios="1" formatColumns="0" formatRows="0" autoFilter="0"/>
  <autoFilter ref="C128:K348" xr:uid="{00000000-0009-0000-0000-000001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B2:BM4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100</v>
      </c>
      <c r="AZ2" s="93" t="s">
        <v>104</v>
      </c>
      <c r="BA2" s="93" t="s">
        <v>1</v>
      </c>
      <c r="BB2" s="93" t="s">
        <v>1</v>
      </c>
      <c r="BC2" s="93" t="s">
        <v>615</v>
      </c>
      <c r="BD2" s="93" t="s">
        <v>91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  <c r="AZ3" s="93" t="s">
        <v>616</v>
      </c>
      <c r="BA3" s="93" t="s">
        <v>1</v>
      </c>
      <c r="BB3" s="93" t="s">
        <v>1</v>
      </c>
      <c r="BC3" s="93" t="s">
        <v>617</v>
      </c>
      <c r="BD3" s="93" t="s">
        <v>91</v>
      </c>
    </row>
    <row r="4" spans="2:56" ht="24.95" customHeight="1">
      <c r="B4" s="20"/>
      <c r="D4" s="21" t="s">
        <v>108</v>
      </c>
      <c r="L4" s="20"/>
      <c r="M4" s="94" t="s">
        <v>10</v>
      </c>
      <c r="AT4" s="17" t="s">
        <v>4</v>
      </c>
      <c r="AZ4" s="93" t="s">
        <v>109</v>
      </c>
      <c r="BA4" s="93" t="s">
        <v>1</v>
      </c>
      <c r="BB4" s="93" t="s">
        <v>1</v>
      </c>
      <c r="BC4" s="93" t="s">
        <v>618</v>
      </c>
      <c r="BD4" s="93" t="s">
        <v>91</v>
      </c>
    </row>
    <row r="5" spans="2:56" ht="6.95" customHeight="1">
      <c r="B5" s="20"/>
      <c r="L5" s="20"/>
      <c r="AZ5" s="93" t="s">
        <v>111</v>
      </c>
      <c r="BA5" s="93" t="s">
        <v>1</v>
      </c>
      <c r="BB5" s="93" t="s">
        <v>1</v>
      </c>
      <c r="BC5" s="93" t="s">
        <v>619</v>
      </c>
      <c r="BD5" s="93" t="s">
        <v>91</v>
      </c>
    </row>
    <row r="6" spans="2:56" ht="12" customHeight="1">
      <c r="B6" s="20"/>
      <c r="D6" s="27" t="s">
        <v>16</v>
      </c>
      <c r="L6" s="20"/>
      <c r="AZ6" s="93" t="s">
        <v>113</v>
      </c>
      <c r="BA6" s="93" t="s">
        <v>1</v>
      </c>
      <c r="BB6" s="93" t="s">
        <v>1</v>
      </c>
      <c r="BC6" s="93" t="s">
        <v>620</v>
      </c>
      <c r="BD6" s="93" t="s">
        <v>91</v>
      </c>
    </row>
    <row r="7" spans="2:56" ht="26.25" customHeight="1">
      <c r="B7" s="20"/>
      <c r="E7" s="238" t="str">
        <f>'Rekapitulace stavby'!K6</f>
        <v>BRNO, TÁBORSKÉHO NÁBŘEŽÍ - DROBNÁ REKONSTRUKCE VODOVODU</v>
      </c>
      <c r="F7" s="239"/>
      <c r="G7" s="239"/>
      <c r="H7" s="239"/>
      <c r="L7" s="20"/>
      <c r="AZ7" s="93" t="s">
        <v>621</v>
      </c>
      <c r="BA7" s="93" t="s">
        <v>1</v>
      </c>
      <c r="BB7" s="93" t="s">
        <v>1</v>
      </c>
      <c r="BC7" s="93" t="s">
        <v>622</v>
      </c>
      <c r="BD7" s="93" t="s">
        <v>91</v>
      </c>
    </row>
    <row r="8" spans="2:56" ht="12" customHeight="1">
      <c r="B8" s="20"/>
      <c r="D8" s="27" t="s">
        <v>117</v>
      </c>
      <c r="L8" s="20"/>
      <c r="AZ8" s="93" t="s">
        <v>118</v>
      </c>
      <c r="BA8" s="93" t="s">
        <v>1</v>
      </c>
      <c r="BB8" s="93" t="s">
        <v>1</v>
      </c>
      <c r="BC8" s="93" t="s">
        <v>623</v>
      </c>
      <c r="BD8" s="93" t="s">
        <v>91</v>
      </c>
    </row>
    <row r="9" spans="2:56" s="1" customFormat="1" ht="16.5" customHeight="1">
      <c r="B9" s="32"/>
      <c r="E9" s="238" t="s">
        <v>120</v>
      </c>
      <c r="F9" s="240"/>
      <c r="G9" s="240"/>
      <c r="H9" s="240"/>
      <c r="L9" s="32"/>
      <c r="AZ9" s="93" t="s">
        <v>624</v>
      </c>
      <c r="BA9" s="93" t="s">
        <v>1</v>
      </c>
      <c r="BB9" s="93" t="s">
        <v>1</v>
      </c>
      <c r="BC9" s="93" t="s">
        <v>625</v>
      </c>
      <c r="BD9" s="93" t="s">
        <v>91</v>
      </c>
    </row>
    <row r="10" spans="2:56" s="1" customFormat="1" ht="12" customHeight="1">
      <c r="B10" s="32"/>
      <c r="D10" s="27" t="s">
        <v>123</v>
      </c>
      <c r="L10" s="32"/>
      <c r="AZ10" s="93" t="s">
        <v>124</v>
      </c>
      <c r="BA10" s="93" t="s">
        <v>1</v>
      </c>
      <c r="BB10" s="93" t="s">
        <v>1</v>
      </c>
      <c r="BC10" s="93" t="s">
        <v>626</v>
      </c>
      <c r="BD10" s="93" t="s">
        <v>91</v>
      </c>
    </row>
    <row r="11" spans="2:56" s="1" customFormat="1" ht="16.5" customHeight="1">
      <c r="B11" s="32"/>
      <c r="E11" s="196" t="s">
        <v>627</v>
      </c>
      <c r="F11" s="240"/>
      <c r="G11" s="240"/>
      <c r="H11" s="240"/>
      <c r="L11" s="32"/>
      <c r="AZ11" s="93" t="s">
        <v>129</v>
      </c>
      <c r="BA11" s="93" t="s">
        <v>1</v>
      </c>
      <c r="BB11" s="93" t="s">
        <v>1</v>
      </c>
      <c r="BC11" s="93" t="s">
        <v>628</v>
      </c>
      <c r="BD11" s="93" t="s">
        <v>91</v>
      </c>
    </row>
    <row r="12" spans="2:56" s="1" customFormat="1" ht="11.25">
      <c r="B12" s="32"/>
      <c r="L12" s="32"/>
      <c r="AZ12" s="93" t="s">
        <v>131</v>
      </c>
      <c r="BA12" s="93" t="s">
        <v>1</v>
      </c>
      <c r="BB12" s="93" t="s">
        <v>1</v>
      </c>
      <c r="BC12" s="93" t="s">
        <v>629</v>
      </c>
      <c r="BD12" s="93" t="s">
        <v>91</v>
      </c>
    </row>
    <row r="13" spans="2:56" s="1" customFormat="1" ht="12" customHeight="1">
      <c r="B13" s="32"/>
      <c r="D13" s="27" t="s">
        <v>19</v>
      </c>
      <c r="F13" s="25" t="s">
        <v>97</v>
      </c>
      <c r="I13" s="27" t="s">
        <v>20</v>
      </c>
      <c r="J13" s="25" t="s">
        <v>1</v>
      </c>
      <c r="L13" s="32"/>
      <c r="AZ13" s="93" t="s">
        <v>133</v>
      </c>
      <c r="BA13" s="93" t="s">
        <v>1</v>
      </c>
      <c r="BB13" s="93" t="s">
        <v>1</v>
      </c>
      <c r="BC13" s="93" t="s">
        <v>615</v>
      </c>
      <c r="BD13" s="93" t="s">
        <v>91</v>
      </c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52" t="str">
        <f>'Rekapitulace stavby'!AN8</f>
        <v>2. 8. 2023</v>
      </c>
      <c r="L14" s="32"/>
      <c r="AZ14" s="93" t="s">
        <v>134</v>
      </c>
      <c r="BA14" s="93" t="s">
        <v>1</v>
      </c>
      <c r="BB14" s="93" t="s">
        <v>1</v>
      </c>
      <c r="BC14" s="93" t="s">
        <v>630</v>
      </c>
      <c r="BD14" s="93" t="s">
        <v>91</v>
      </c>
    </row>
    <row r="15" spans="2:56" s="1" customFormat="1" ht="10.9" customHeight="1">
      <c r="B15" s="32"/>
      <c r="L15" s="32"/>
      <c r="AZ15" s="93" t="s">
        <v>136</v>
      </c>
      <c r="BA15" s="93" t="s">
        <v>1</v>
      </c>
      <c r="BB15" s="93" t="s">
        <v>1</v>
      </c>
      <c r="BC15" s="93" t="s">
        <v>241</v>
      </c>
      <c r="BD15" s="93" t="s">
        <v>91</v>
      </c>
    </row>
    <row r="16" spans="2:56" s="1" customFormat="1" ht="12" customHeight="1">
      <c r="B16" s="32"/>
      <c r="D16" s="27" t="s">
        <v>26</v>
      </c>
      <c r="I16" s="27" t="s">
        <v>27</v>
      </c>
      <c r="J16" s="25" t="s">
        <v>28</v>
      </c>
      <c r="L16" s="32"/>
      <c r="AZ16" s="93" t="s">
        <v>631</v>
      </c>
      <c r="BA16" s="93" t="s">
        <v>1</v>
      </c>
      <c r="BB16" s="93" t="s">
        <v>1</v>
      </c>
      <c r="BC16" s="93" t="s">
        <v>632</v>
      </c>
      <c r="BD16" s="93" t="s">
        <v>91</v>
      </c>
    </row>
    <row r="17" spans="2:56" s="1" customFormat="1" ht="18" customHeight="1">
      <c r="B17" s="32"/>
      <c r="E17" s="25" t="s">
        <v>29</v>
      </c>
      <c r="I17" s="27" t="s">
        <v>30</v>
      </c>
      <c r="J17" s="25" t="s">
        <v>31</v>
      </c>
      <c r="L17" s="32"/>
      <c r="AZ17" s="93" t="s">
        <v>633</v>
      </c>
      <c r="BA17" s="93" t="s">
        <v>1</v>
      </c>
      <c r="BB17" s="93" t="s">
        <v>1</v>
      </c>
      <c r="BC17" s="93" t="s">
        <v>634</v>
      </c>
      <c r="BD17" s="93" t="s">
        <v>91</v>
      </c>
    </row>
    <row r="18" spans="2:56" s="1" customFormat="1" ht="6.95" customHeight="1">
      <c r="B18" s="32"/>
      <c r="L18" s="32"/>
      <c r="AZ18" s="93" t="s">
        <v>635</v>
      </c>
      <c r="BA18" s="93" t="s">
        <v>1</v>
      </c>
      <c r="BB18" s="93" t="s">
        <v>1</v>
      </c>
      <c r="BC18" s="93" t="s">
        <v>636</v>
      </c>
      <c r="BD18" s="93" t="s">
        <v>91</v>
      </c>
    </row>
    <row r="19" spans="2:56" s="1" customFormat="1" ht="12" customHeight="1">
      <c r="B19" s="32"/>
      <c r="D19" s="27" t="s">
        <v>32</v>
      </c>
      <c r="I19" s="27" t="s">
        <v>27</v>
      </c>
      <c r="J19" s="28" t="str">
        <f>'Rekapitulace stavby'!AN13</f>
        <v>Vyplň údaj</v>
      </c>
      <c r="L19" s="32"/>
      <c r="AZ19" s="93" t="s">
        <v>637</v>
      </c>
      <c r="BA19" s="93" t="s">
        <v>1</v>
      </c>
      <c r="BB19" s="93" t="s">
        <v>1</v>
      </c>
      <c r="BC19" s="93" t="s">
        <v>385</v>
      </c>
      <c r="BD19" s="93" t="s">
        <v>91</v>
      </c>
    </row>
    <row r="20" spans="2:56" s="1" customFormat="1" ht="18" customHeight="1">
      <c r="B20" s="32"/>
      <c r="E20" s="241" t="str">
        <f>'Rekapitulace stavby'!E14</f>
        <v>Vyplň údaj</v>
      </c>
      <c r="F20" s="222"/>
      <c r="G20" s="222"/>
      <c r="H20" s="222"/>
      <c r="I20" s="27" t="s">
        <v>30</v>
      </c>
      <c r="J20" s="28" t="str">
        <f>'Rekapitulace stavby'!AN14</f>
        <v>Vyplň údaj</v>
      </c>
      <c r="L20" s="32"/>
      <c r="AZ20" s="93" t="s">
        <v>638</v>
      </c>
      <c r="BA20" s="93" t="s">
        <v>1</v>
      </c>
      <c r="BB20" s="93" t="s">
        <v>1</v>
      </c>
      <c r="BC20" s="93" t="s">
        <v>639</v>
      </c>
      <c r="BD20" s="93" t="s">
        <v>91</v>
      </c>
    </row>
    <row r="21" spans="2:56" s="1" customFormat="1" ht="6.95" customHeight="1">
      <c r="B21" s="32"/>
      <c r="L21" s="32"/>
      <c r="AZ21" s="93" t="s">
        <v>640</v>
      </c>
      <c r="BA21" s="93" t="s">
        <v>1</v>
      </c>
      <c r="BB21" s="93" t="s">
        <v>1</v>
      </c>
      <c r="BC21" s="93" t="s">
        <v>641</v>
      </c>
      <c r="BD21" s="93" t="s">
        <v>91</v>
      </c>
    </row>
    <row r="22" spans="2:56" s="1" customFormat="1" ht="12" customHeight="1">
      <c r="B22" s="32"/>
      <c r="D22" s="27" t="s">
        <v>34</v>
      </c>
      <c r="I22" s="27" t="s">
        <v>27</v>
      </c>
      <c r="J22" s="25" t="s">
        <v>35</v>
      </c>
      <c r="L22" s="32"/>
      <c r="AZ22" s="93" t="s">
        <v>642</v>
      </c>
      <c r="BA22" s="93" t="s">
        <v>1</v>
      </c>
      <c r="BB22" s="93" t="s">
        <v>1</v>
      </c>
      <c r="BC22" s="93" t="s">
        <v>643</v>
      </c>
      <c r="BD22" s="93" t="s">
        <v>91</v>
      </c>
    </row>
    <row r="23" spans="2:56" s="1" customFormat="1" ht="18" customHeight="1">
      <c r="B23" s="32"/>
      <c r="E23" s="25" t="s">
        <v>36</v>
      </c>
      <c r="I23" s="27" t="s">
        <v>30</v>
      </c>
      <c r="J23" s="25" t="s">
        <v>37</v>
      </c>
      <c r="L23" s="32"/>
      <c r="AZ23" s="93" t="s">
        <v>644</v>
      </c>
      <c r="BA23" s="93" t="s">
        <v>1</v>
      </c>
      <c r="BB23" s="93" t="s">
        <v>1</v>
      </c>
      <c r="BC23" s="93" t="s">
        <v>645</v>
      </c>
      <c r="BD23" s="93" t="s">
        <v>91</v>
      </c>
    </row>
    <row r="24" spans="2:56" s="1" customFormat="1" ht="6.95" customHeight="1">
      <c r="B24" s="32"/>
      <c r="L24" s="32"/>
      <c r="AZ24" s="93" t="s">
        <v>646</v>
      </c>
      <c r="BA24" s="93" t="s">
        <v>1</v>
      </c>
      <c r="BB24" s="93" t="s">
        <v>1</v>
      </c>
      <c r="BC24" s="93" t="s">
        <v>647</v>
      </c>
      <c r="BD24" s="93" t="s">
        <v>91</v>
      </c>
    </row>
    <row r="25" spans="2:56" s="1" customFormat="1" ht="12" customHeight="1">
      <c r="B25" s="32"/>
      <c r="D25" s="27" t="s">
        <v>39</v>
      </c>
      <c r="I25" s="27" t="s">
        <v>27</v>
      </c>
      <c r="J25" s="25" t="s">
        <v>1</v>
      </c>
      <c r="L25" s="32"/>
      <c r="AZ25" s="93" t="s">
        <v>648</v>
      </c>
      <c r="BA25" s="93" t="s">
        <v>1</v>
      </c>
      <c r="BB25" s="93" t="s">
        <v>1</v>
      </c>
      <c r="BC25" s="93" t="s">
        <v>649</v>
      </c>
      <c r="BD25" s="93" t="s">
        <v>91</v>
      </c>
    </row>
    <row r="26" spans="2:56" s="1" customFormat="1" ht="18" customHeight="1">
      <c r="B26" s="32"/>
      <c r="E26" s="25" t="s">
        <v>138</v>
      </c>
      <c r="I26" s="27" t="s">
        <v>30</v>
      </c>
      <c r="J26" s="25" t="s">
        <v>1</v>
      </c>
      <c r="L26" s="32"/>
      <c r="AZ26" s="93" t="s">
        <v>650</v>
      </c>
      <c r="BA26" s="93" t="s">
        <v>1</v>
      </c>
      <c r="BB26" s="93" t="s">
        <v>1</v>
      </c>
      <c r="BC26" s="93" t="s">
        <v>651</v>
      </c>
      <c r="BD26" s="93" t="s">
        <v>91</v>
      </c>
    </row>
    <row r="27" spans="2:56" s="1" customFormat="1" ht="6.95" customHeight="1">
      <c r="B27" s="32"/>
      <c r="L27" s="32"/>
      <c r="AZ27" s="93" t="s">
        <v>652</v>
      </c>
      <c r="BA27" s="93" t="s">
        <v>1</v>
      </c>
      <c r="BB27" s="93" t="s">
        <v>1</v>
      </c>
      <c r="BC27" s="93" t="s">
        <v>653</v>
      </c>
      <c r="BD27" s="93" t="s">
        <v>91</v>
      </c>
    </row>
    <row r="28" spans="2:56" s="1" customFormat="1" ht="12" customHeight="1">
      <c r="B28" s="32"/>
      <c r="D28" s="27" t="s">
        <v>41</v>
      </c>
      <c r="L28" s="32"/>
    </row>
    <row r="29" spans="2:56" s="7" customFormat="1" ht="16.5" customHeight="1">
      <c r="B29" s="95"/>
      <c r="E29" s="227" t="s">
        <v>1</v>
      </c>
      <c r="F29" s="227"/>
      <c r="G29" s="227"/>
      <c r="H29" s="227"/>
      <c r="L29" s="95"/>
    </row>
    <row r="30" spans="2:56" s="1" customFormat="1" ht="6.95" customHeight="1">
      <c r="B30" s="32"/>
      <c r="L30" s="32"/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56" s="1" customFormat="1" ht="25.35" customHeight="1">
      <c r="B32" s="32"/>
      <c r="D32" s="96" t="s">
        <v>43</v>
      </c>
      <c r="J32" s="66">
        <f>ROUND(J130, 0)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45</v>
      </c>
      <c r="I34" s="35" t="s">
        <v>44</v>
      </c>
      <c r="J34" s="35" t="s">
        <v>46</v>
      </c>
      <c r="L34" s="32"/>
    </row>
    <row r="35" spans="2:12" s="1" customFormat="1" ht="14.45" customHeight="1">
      <c r="B35" s="32"/>
      <c r="D35" s="55" t="s">
        <v>47</v>
      </c>
      <c r="E35" s="27" t="s">
        <v>48</v>
      </c>
      <c r="F35" s="86">
        <f>ROUND((SUM(BE130:BE428)),  0)</f>
        <v>0</v>
      </c>
      <c r="I35" s="97">
        <v>0.21</v>
      </c>
      <c r="J35" s="86">
        <f>ROUND(((SUM(BE130:BE428))*I35),  0)</f>
        <v>0</v>
      </c>
      <c r="L35" s="32"/>
    </row>
    <row r="36" spans="2:12" s="1" customFormat="1" ht="14.45" customHeight="1">
      <c r="B36" s="32"/>
      <c r="E36" s="27" t="s">
        <v>49</v>
      </c>
      <c r="F36" s="86">
        <f>ROUND((SUM(BF130:BF428)),  0)</f>
        <v>0</v>
      </c>
      <c r="I36" s="97">
        <v>0.15</v>
      </c>
      <c r="J36" s="86">
        <f>ROUND(((SUM(BF130:BF428))*I36),  0)</f>
        <v>0</v>
      </c>
      <c r="L36" s="32"/>
    </row>
    <row r="37" spans="2:12" s="1" customFormat="1" ht="14.45" hidden="1" customHeight="1">
      <c r="B37" s="32"/>
      <c r="E37" s="27" t="s">
        <v>50</v>
      </c>
      <c r="F37" s="86">
        <f>ROUND((SUM(BG130:BG428)),  0)</f>
        <v>0</v>
      </c>
      <c r="I37" s="97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51</v>
      </c>
      <c r="F38" s="86">
        <f>ROUND((SUM(BH130:BH428)),  0)</f>
        <v>0</v>
      </c>
      <c r="I38" s="97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52</v>
      </c>
      <c r="F39" s="86">
        <f>ROUND((SUM(BI130:BI428)),  0)</f>
        <v>0</v>
      </c>
      <c r="I39" s="97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99" t="s">
        <v>53</v>
      </c>
      <c r="E41" s="57"/>
      <c r="F41" s="57"/>
      <c r="G41" s="100" t="s">
        <v>54</v>
      </c>
      <c r="H41" s="101" t="s">
        <v>55</v>
      </c>
      <c r="I41" s="57"/>
      <c r="J41" s="102">
        <f>SUM(J32:J39)</f>
        <v>0</v>
      </c>
      <c r="K41" s="103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4" t="s">
        <v>59</v>
      </c>
      <c r="G61" s="43" t="s">
        <v>58</v>
      </c>
      <c r="H61" s="34"/>
      <c r="I61" s="34"/>
      <c r="J61" s="105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4" t="s">
        <v>59</v>
      </c>
      <c r="G76" s="43" t="s">
        <v>58</v>
      </c>
      <c r="H76" s="34"/>
      <c r="I76" s="34"/>
      <c r="J76" s="105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139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38" t="str">
        <f>E7</f>
        <v>BRNO, TÁBORSKÉHO NÁBŘEŽÍ - DROBNÁ REKONSTRUKCE VODOVODU</v>
      </c>
      <c r="F85" s="239"/>
      <c r="G85" s="239"/>
      <c r="H85" s="239"/>
      <c r="L85" s="32"/>
    </row>
    <row r="86" spans="2:12" ht="12" customHeight="1">
      <c r="B86" s="20"/>
      <c r="C86" s="27" t="s">
        <v>117</v>
      </c>
      <c r="L86" s="20"/>
    </row>
    <row r="87" spans="2:12" s="1" customFormat="1" ht="16.5" customHeight="1">
      <c r="B87" s="32"/>
      <c r="E87" s="238" t="s">
        <v>120</v>
      </c>
      <c r="F87" s="240"/>
      <c r="G87" s="240"/>
      <c r="H87" s="240"/>
      <c r="L87" s="32"/>
    </row>
    <row r="88" spans="2:12" s="1" customFormat="1" ht="12" customHeight="1">
      <c r="B88" s="32"/>
      <c r="C88" s="27" t="s">
        <v>123</v>
      </c>
      <c r="L88" s="32"/>
    </row>
    <row r="89" spans="2:12" s="1" customFormat="1" ht="16.5" customHeight="1">
      <c r="B89" s="32"/>
      <c r="E89" s="196" t="str">
        <f>E11</f>
        <v>SO 320 - VODOVODNÍ PŘÍPOJKY</v>
      </c>
      <c r="F89" s="240"/>
      <c r="G89" s="240"/>
      <c r="H89" s="24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21</v>
      </c>
      <c r="F91" s="25" t="str">
        <f>F14</f>
        <v>BRNO</v>
      </c>
      <c r="I91" s="27" t="s">
        <v>23</v>
      </c>
      <c r="J91" s="52" t="str">
        <f>IF(J14="","",J14)</f>
        <v>2. 8. 2023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26</v>
      </c>
      <c r="F93" s="25" t="str">
        <f>E17</f>
        <v>Statutární město Brno</v>
      </c>
      <c r="I93" s="27" t="s">
        <v>34</v>
      </c>
      <c r="J93" s="30" t="str">
        <f>E23</f>
        <v>PROKAN smart s.r.o.  Brno</v>
      </c>
      <c r="L93" s="32"/>
    </row>
    <row r="94" spans="2:12" s="1" customFormat="1" ht="15.2" customHeight="1">
      <c r="B94" s="32"/>
      <c r="C94" s="27" t="s">
        <v>32</v>
      </c>
      <c r="F94" s="25" t="str">
        <f>IF(E20="","",E20)</f>
        <v>Vyplň údaj</v>
      </c>
      <c r="I94" s="27" t="s">
        <v>39</v>
      </c>
      <c r="J94" s="30" t="str">
        <f>E26</f>
        <v>Obrtel m.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6" t="s">
        <v>140</v>
      </c>
      <c r="D96" s="98"/>
      <c r="E96" s="98"/>
      <c r="F96" s="98"/>
      <c r="G96" s="98"/>
      <c r="H96" s="98"/>
      <c r="I96" s="98"/>
      <c r="J96" s="107" t="s">
        <v>141</v>
      </c>
      <c r="K96" s="98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8" t="s">
        <v>142</v>
      </c>
      <c r="J98" s="66">
        <f>J130</f>
        <v>0</v>
      </c>
      <c r="L98" s="32"/>
      <c r="AU98" s="17" t="s">
        <v>143</v>
      </c>
    </row>
    <row r="99" spans="2:47" s="8" customFormat="1" ht="24.95" customHeight="1">
      <c r="B99" s="109"/>
      <c r="D99" s="110" t="s">
        <v>144</v>
      </c>
      <c r="E99" s="111"/>
      <c r="F99" s="111"/>
      <c r="G99" s="111"/>
      <c r="H99" s="111"/>
      <c r="I99" s="111"/>
      <c r="J99" s="112">
        <f>J131</f>
        <v>0</v>
      </c>
      <c r="L99" s="109"/>
    </row>
    <row r="100" spans="2:47" s="9" customFormat="1" ht="19.899999999999999" customHeight="1">
      <c r="B100" s="113"/>
      <c r="D100" s="114" t="s">
        <v>145</v>
      </c>
      <c r="E100" s="115"/>
      <c r="F100" s="115"/>
      <c r="G100" s="115"/>
      <c r="H100" s="115"/>
      <c r="I100" s="115"/>
      <c r="J100" s="116">
        <f>J132</f>
        <v>0</v>
      </c>
      <c r="L100" s="113"/>
    </row>
    <row r="101" spans="2:47" s="9" customFormat="1" ht="19.899999999999999" customHeight="1">
      <c r="B101" s="113"/>
      <c r="D101" s="114" t="s">
        <v>147</v>
      </c>
      <c r="E101" s="115"/>
      <c r="F101" s="115"/>
      <c r="G101" s="115"/>
      <c r="H101" s="115"/>
      <c r="I101" s="115"/>
      <c r="J101" s="116">
        <f>J304</f>
        <v>0</v>
      </c>
      <c r="L101" s="113"/>
    </row>
    <row r="102" spans="2:47" s="9" customFormat="1" ht="19.899999999999999" customHeight="1">
      <c r="B102" s="113"/>
      <c r="D102" s="114" t="s">
        <v>148</v>
      </c>
      <c r="E102" s="115"/>
      <c r="F102" s="115"/>
      <c r="G102" s="115"/>
      <c r="H102" s="115"/>
      <c r="I102" s="115"/>
      <c r="J102" s="116">
        <f>J313</f>
        <v>0</v>
      </c>
      <c r="L102" s="113"/>
    </row>
    <row r="103" spans="2:47" s="9" customFormat="1" ht="19.899999999999999" customHeight="1">
      <c r="B103" s="113"/>
      <c r="D103" s="114" t="s">
        <v>149</v>
      </c>
      <c r="E103" s="115"/>
      <c r="F103" s="115"/>
      <c r="G103" s="115"/>
      <c r="H103" s="115"/>
      <c r="I103" s="115"/>
      <c r="J103" s="116">
        <f>J360</f>
        <v>0</v>
      </c>
      <c r="L103" s="113"/>
    </row>
    <row r="104" spans="2:47" s="9" customFormat="1" ht="19.899999999999999" customHeight="1">
      <c r="B104" s="113"/>
      <c r="D104" s="114" t="s">
        <v>150</v>
      </c>
      <c r="E104" s="115"/>
      <c r="F104" s="115"/>
      <c r="G104" s="115"/>
      <c r="H104" s="115"/>
      <c r="I104" s="115"/>
      <c r="J104" s="116">
        <f>J412</f>
        <v>0</v>
      </c>
      <c r="L104" s="113"/>
    </row>
    <row r="105" spans="2:47" s="8" customFormat="1" ht="24.95" customHeight="1">
      <c r="B105" s="109"/>
      <c r="D105" s="110" t="s">
        <v>654</v>
      </c>
      <c r="E105" s="111"/>
      <c r="F105" s="111"/>
      <c r="G105" s="111"/>
      <c r="H105" s="111"/>
      <c r="I105" s="111"/>
      <c r="J105" s="112">
        <f>J414</f>
        <v>0</v>
      </c>
      <c r="L105" s="109"/>
    </row>
    <row r="106" spans="2:47" s="9" customFormat="1" ht="19.899999999999999" customHeight="1">
      <c r="B106" s="113"/>
      <c r="D106" s="114" t="s">
        <v>655</v>
      </c>
      <c r="E106" s="115"/>
      <c r="F106" s="115"/>
      <c r="G106" s="115"/>
      <c r="H106" s="115"/>
      <c r="I106" s="115"/>
      <c r="J106" s="116">
        <f>J415</f>
        <v>0</v>
      </c>
      <c r="L106" s="113"/>
    </row>
    <row r="107" spans="2:47" s="8" customFormat="1" ht="24.95" customHeight="1">
      <c r="B107" s="109"/>
      <c r="D107" s="110" t="s">
        <v>151</v>
      </c>
      <c r="E107" s="111"/>
      <c r="F107" s="111"/>
      <c r="G107" s="111"/>
      <c r="H107" s="111"/>
      <c r="I107" s="111"/>
      <c r="J107" s="112">
        <f>J422</f>
        <v>0</v>
      </c>
      <c r="L107" s="109"/>
    </row>
    <row r="108" spans="2:47" s="9" customFormat="1" ht="19.899999999999999" customHeight="1">
      <c r="B108" s="113"/>
      <c r="D108" s="114" t="s">
        <v>152</v>
      </c>
      <c r="E108" s="115"/>
      <c r="F108" s="115"/>
      <c r="G108" s="115"/>
      <c r="H108" s="115"/>
      <c r="I108" s="115"/>
      <c r="J108" s="116">
        <f>J423</f>
        <v>0</v>
      </c>
      <c r="L108" s="113"/>
    </row>
    <row r="109" spans="2:47" s="1" customFormat="1" ht="21.75" customHeight="1">
      <c r="B109" s="32"/>
      <c r="L109" s="32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>
      <c r="B115" s="32"/>
      <c r="C115" s="21" t="s">
        <v>153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16</v>
      </c>
      <c r="L117" s="32"/>
    </row>
    <row r="118" spans="2:12" s="1" customFormat="1" ht="26.25" customHeight="1">
      <c r="B118" s="32"/>
      <c r="E118" s="238" t="str">
        <f>E7</f>
        <v>BRNO, TÁBORSKÉHO NÁBŘEŽÍ - DROBNÁ REKONSTRUKCE VODOVODU</v>
      </c>
      <c r="F118" s="239"/>
      <c r="G118" s="239"/>
      <c r="H118" s="239"/>
      <c r="L118" s="32"/>
    </row>
    <row r="119" spans="2:12" ht="12" customHeight="1">
      <c r="B119" s="20"/>
      <c r="C119" s="27" t="s">
        <v>117</v>
      </c>
      <c r="L119" s="20"/>
    </row>
    <row r="120" spans="2:12" s="1" customFormat="1" ht="16.5" customHeight="1">
      <c r="B120" s="32"/>
      <c r="E120" s="238" t="s">
        <v>120</v>
      </c>
      <c r="F120" s="240"/>
      <c r="G120" s="240"/>
      <c r="H120" s="240"/>
      <c r="L120" s="32"/>
    </row>
    <row r="121" spans="2:12" s="1" customFormat="1" ht="12" customHeight="1">
      <c r="B121" s="32"/>
      <c r="C121" s="27" t="s">
        <v>123</v>
      </c>
      <c r="L121" s="32"/>
    </row>
    <row r="122" spans="2:12" s="1" customFormat="1" ht="16.5" customHeight="1">
      <c r="B122" s="32"/>
      <c r="E122" s="196" t="str">
        <f>E11</f>
        <v>SO 320 - VODOVODNÍ PŘÍPOJKY</v>
      </c>
      <c r="F122" s="240"/>
      <c r="G122" s="240"/>
      <c r="H122" s="240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21</v>
      </c>
      <c r="F124" s="25" t="str">
        <f>F14</f>
        <v>BRNO</v>
      </c>
      <c r="I124" s="27" t="s">
        <v>23</v>
      </c>
      <c r="J124" s="52" t="str">
        <f>IF(J14="","",J14)</f>
        <v>2. 8. 2023</v>
      </c>
      <c r="L124" s="32"/>
    </row>
    <row r="125" spans="2:12" s="1" customFormat="1" ht="6.95" customHeight="1">
      <c r="B125" s="32"/>
      <c r="L125" s="32"/>
    </row>
    <row r="126" spans="2:12" s="1" customFormat="1" ht="25.7" customHeight="1">
      <c r="B126" s="32"/>
      <c r="C126" s="27" t="s">
        <v>26</v>
      </c>
      <c r="F126" s="25" t="str">
        <f>E17</f>
        <v>Statutární město Brno</v>
      </c>
      <c r="I126" s="27" t="s">
        <v>34</v>
      </c>
      <c r="J126" s="30" t="str">
        <f>E23</f>
        <v>PROKAN smart s.r.o.  Brno</v>
      </c>
      <c r="L126" s="32"/>
    </row>
    <row r="127" spans="2:12" s="1" customFormat="1" ht="15.2" customHeight="1">
      <c r="B127" s="32"/>
      <c r="C127" s="27" t="s">
        <v>32</v>
      </c>
      <c r="F127" s="25" t="str">
        <f>IF(E20="","",E20)</f>
        <v>Vyplň údaj</v>
      </c>
      <c r="I127" s="27" t="s">
        <v>39</v>
      </c>
      <c r="J127" s="30" t="str">
        <f>E26</f>
        <v>Obrtel m.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7"/>
      <c r="C129" s="118" t="s">
        <v>154</v>
      </c>
      <c r="D129" s="119" t="s">
        <v>68</v>
      </c>
      <c r="E129" s="119" t="s">
        <v>64</v>
      </c>
      <c r="F129" s="119" t="s">
        <v>65</v>
      </c>
      <c r="G129" s="119" t="s">
        <v>155</v>
      </c>
      <c r="H129" s="119" t="s">
        <v>156</v>
      </c>
      <c r="I129" s="119" t="s">
        <v>157</v>
      </c>
      <c r="J129" s="119" t="s">
        <v>141</v>
      </c>
      <c r="K129" s="120" t="s">
        <v>158</v>
      </c>
      <c r="L129" s="117"/>
      <c r="M129" s="59" t="s">
        <v>1</v>
      </c>
      <c r="N129" s="60" t="s">
        <v>47</v>
      </c>
      <c r="O129" s="60" t="s">
        <v>159</v>
      </c>
      <c r="P129" s="60" t="s">
        <v>160</v>
      </c>
      <c r="Q129" s="60" t="s">
        <v>161</v>
      </c>
      <c r="R129" s="60" t="s">
        <v>162</v>
      </c>
      <c r="S129" s="60" t="s">
        <v>163</v>
      </c>
      <c r="T129" s="61" t="s">
        <v>164</v>
      </c>
    </row>
    <row r="130" spans="2:65" s="1" customFormat="1" ht="22.9" customHeight="1">
      <c r="B130" s="32"/>
      <c r="C130" s="64" t="s">
        <v>165</v>
      </c>
      <c r="J130" s="121">
        <f>BK130</f>
        <v>0</v>
      </c>
      <c r="L130" s="32"/>
      <c r="M130" s="62"/>
      <c r="N130" s="53"/>
      <c r="O130" s="53"/>
      <c r="P130" s="122">
        <f>P131+P414+P422</f>
        <v>0</v>
      </c>
      <c r="Q130" s="53"/>
      <c r="R130" s="122">
        <f>R131+R414+R422</f>
        <v>148.68840095999997</v>
      </c>
      <c r="S130" s="53"/>
      <c r="T130" s="123">
        <f>T131+T414+T422</f>
        <v>269.48863599999999</v>
      </c>
      <c r="AT130" s="17" t="s">
        <v>82</v>
      </c>
      <c r="AU130" s="17" t="s">
        <v>143</v>
      </c>
      <c r="BK130" s="124">
        <f>BK131+BK414+BK422</f>
        <v>0</v>
      </c>
    </row>
    <row r="131" spans="2:65" s="11" customFormat="1" ht="25.9" customHeight="1">
      <c r="B131" s="125"/>
      <c r="D131" s="126" t="s">
        <v>82</v>
      </c>
      <c r="E131" s="127" t="s">
        <v>166</v>
      </c>
      <c r="F131" s="127" t="s">
        <v>167</v>
      </c>
      <c r="I131" s="128"/>
      <c r="J131" s="129">
        <f>BK131</f>
        <v>0</v>
      </c>
      <c r="L131" s="125"/>
      <c r="M131" s="130"/>
      <c r="P131" s="131">
        <f>P132+P304+P313+P360+P412</f>
        <v>0</v>
      </c>
      <c r="R131" s="131">
        <f>R132+R304+R313+R360+R412</f>
        <v>145.31515595999997</v>
      </c>
      <c r="T131" s="132">
        <f>T132+T304+T313+T360+T412</f>
        <v>269.48863599999999</v>
      </c>
      <c r="AR131" s="126" t="s">
        <v>25</v>
      </c>
      <c r="AT131" s="133" t="s">
        <v>82</v>
      </c>
      <c r="AU131" s="133" t="s">
        <v>83</v>
      </c>
      <c r="AY131" s="126" t="s">
        <v>168</v>
      </c>
      <c r="BK131" s="134">
        <f>BK132+BK304+BK313+BK360+BK412</f>
        <v>0</v>
      </c>
    </row>
    <row r="132" spans="2:65" s="11" customFormat="1" ht="22.9" customHeight="1">
      <c r="B132" s="125"/>
      <c r="D132" s="126" t="s">
        <v>82</v>
      </c>
      <c r="E132" s="135" t="s">
        <v>25</v>
      </c>
      <c r="F132" s="135" t="s">
        <v>169</v>
      </c>
      <c r="I132" s="128"/>
      <c r="J132" s="136">
        <f>BK132</f>
        <v>0</v>
      </c>
      <c r="L132" s="125"/>
      <c r="M132" s="130"/>
      <c r="P132" s="131">
        <f>SUM(P133:P303)</f>
        <v>0</v>
      </c>
      <c r="R132" s="131">
        <f>SUM(R133:R303)</f>
        <v>15.804496239999999</v>
      </c>
      <c r="T132" s="132">
        <f>SUM(T133:T303)</f>
        <v>269.218636</v>
      </c>
      <c r="AR132" s="126" t="s">
        <v>25</v>
      </c>
      <c r="AT132" s="133" t="s">
        <v>82</v>
      </c>
      <c r="AU132" s="133" t="s">
        <v>25</v>
      </c>
      <c r="AY132" s="126" t="s">
        <v>168</v>
      </c>
      <c r="BK132" s="134">
        <f>SUM(BK133:BK303)</f>
        <v>0</v>
      </c>
    </row>
    <row r="133" spans="2:65" s="1" customFormat="1" ht="33" customHeight="1">
      <c r="B133" s="32"/>
      <c r="C133" s="137" t="s">
        <v>25</v>
      </c>
      <c r="D133" s="137" t="s">
        <v>170</v>
      </c>
      <c r="E133" s="138" t="s">
        <v>171</v>
      </c>
      <c r="F133" s="139" t="s">
        <v>172</v>
      </c>
      <c r="G133" s="140" t="s">
        <v>173</v>
      </c>
      <c r="H133" s="141">
        <v>469.22</v>
      </c>
      <c r="I133" s="142"/>
      <c r="J133" s="143">
        <f>ROUND(I133*H133,2)</f>
        <v>0</v>
      </c>
      <c r="K133" s="139" t="s">
        <v>174</v>
      </c>
      <c r="L133" s="32"/>
      <c r="M133" s="144" t="s">
        <v>1</v>
      </c>
      <c r="N133" s="145" t="s">
        <v>48</v>
      </c>
      <c r="P133" s="146">
        <f>O133*H133</f>
        <v>0</v>
      </c>
      <c r="Q133" s="146">
        <v>0</v>
      </c>
      <c r="R133" s="146">
        <f>Q133*H133</f>
        <v>0</v>
      </c>
      <c r="S133" s="146">
        <v>0.28999999999999998</v>
      </c>
      <c r="T133" s="147">
        <f>S133*H133</f>
        <v>136.07380000000001</v>
      </c>
      <c r="AR133" s="148" t="s">
        <v>175</v>
      </c>
      <c r="AT133" s="148" t="s">
        <v>170</v>
      </c>
      <c r="AU133" s="148" t="s">
        <v>91</v>
      </c>
      <c r="AY133" s="17" t="s">
        <v>168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25</v>
      </c>
      <c r="BK133" s="149">
        <f>ROUND(I133*H133,2)</f>
        <v>0</v>
      </c>
      <c r="BL133" s="17" t="s">
        <v>175</v>
      </c>
      <c r="BM133" s="148" t="s">
        <v>176</v>
      </c>
    </row>
    <row r="134" spans="2:65" s="14" customFormat="1" ht="11.25">
      <c r="B134" s="165"/>
      <c r="D134" s="151" t="s">
        <v>177</v>
      </c>
      <c r="E134" s="166" t="s">
        <v>1</v>
      </c>
      <c r="F134" s="167" t="s">
        <v>656</v>
      </c>
      <c r="H134" s="166" t="s">
        <v>1</v>
      </c>
      <c r="I134" s="168"/>
      <c r="L134" s="165"/>
      <c r="M134" s="169"/>
      <c r="T134" s="170"/>
      <c r="AT134" s="166" t="s">
        <v>177</v>
      </c>
      <c r="AU134" s="166" t="s">
        <v>91</v>
      </c>
      <c r="AV134" s="14" t="s">
        <v>25</v>
      </c>
      <c r="AW134" s="14" t="s">
        <v>38</v>
      </c>
      <c r="AX134" s="14" t="s">
        <v>83</v>
      </c>
      <c r="AY134" s="166" t="s">
        <v>168</v>
      </c>
    </row>
    <row r="135" spans="2:65" s="12" customFormat="1" ht="11.25">
      <c r="B135" s="150"/>
      <c r="D135" s="151" t="s">
        <v>177</v>
      </c>
      <c r="E135" s="152" t="s">
        <v>1</v>
      </c>
      <c r="F135" s="153" t="s">
        <v>657</v>
      </c>
      <c r="H135" s="154">
        <v>11.22</v>
      </c>
      <c r="I135" s="155"/>
      <c r="L135" s="150"/>
      <c r="M135" s="156"/>
      <c r="T135" s="157"/>
      <c r="AT135" s="152" t="s">
        <v>177</v>
      </c>
      <c r="AU135" s="152" t="s">
        <v>91</v>
      </c>
      <c r="AV135" s="12" t="s">
        <v>91</v>
      </c>
      <c r="AW135" s="12" t="s">
        <v>38</v>
      </c>
      <c r="AX135" s="12" t="s">
        <v>83</v>
      </c>
      <c r="AY135" s="152" t="s">
        <v>168</v>
      </c>
    </row>
    <row r="136" spans="2:65" s="12" customFormat="1" ht="11.25">
      <c r="B136" s="150"/>
      <c r="D136" s="151" t="s">
        <v>177</v>
      </c>
      <c r="E136" s="152" t="s">
        <v>1</v>
      </c>
      <c r="F136" s="153" t="s">
        <v>658</v>
      </c>
      <c r="H136" s="154">
        <v>415</v>
      </c>
      <c r="I136" s="155"/>
      <c r="L136" s="150"/>
      <c r="M136" s="156"/>
      <c r="T136" s="157"/>
      <c r="AT136" s="152" t="s">
        <v>177</v>
      </c>
      <c r="AU136" s="152" t="s">
        <v>91</v>
      </c>
      <c r="AV136" s="12" t="s">
        <v>91</v>
      </c>
      <c r="AW136" s="12" t="s">
        <v>38</v>
      </c>
      <c r="AX136" s="12" t="s">
        <v>83</v>
      </c>
      <c r="AY136" s="152" t="s">
        <v>168</v>
      </c>
    </row>
    <row r="137" spans="2:65" s="12" customFormat="1" ht="11.25">
      <c r="B137" s="150"/>
      <c r="D137" s="151" t="s">
        <v>177</v>
      </c>
      <c r="E137" s="152" t="s">
        <v>1</v>
      </c>
      <c r="F137" s="153" t="s">
        <v>659</v>
      </c>
      <c r="H137" s="154">
        <v>43</v>
      </c>
      <c r="I137" s="155"/>
      <c r="L137" s="150"/>
      <c r="M137" s="156"/>
      <c r="T137" s="157"/>
      <c r="AT137" s="152" t="s">
        <v>177</v>
      </c>
      <c r="AU137" s="152" t="s">
        <v>91</v>
      </c>
      <c r="AV137" s="12" t="s">
        <v>91</v>
      </c>
      <c r="AW137" s="12" t="s">
        <v>38</v>
      </c>
      <c r="AX137" s="12" t="s">
        <v>83</v>
      </c>
      <c r="AY137" s="152" t="s">
        <v>168</v>
      </c>
    </row>
    <row r="138" spans="2:65" s="13" customFormat="1" ht="11.25">
      <c r="B138" s="158"/>
      <c r="D138" s="151" t="s">
        <v>177</v>
      </c>
      <c r="E138" s="159" t="s">
        <v>1</v>
      </c>
      <c r="F138" s="160" t="s">
        <v>217</v>
      </c>
      <c r="H138" s="161">
        <v>469.22</v>
      </c>
      <c r="I138" s="162"/>
      <c r="L138" s="158"/>
      <c r="M138" s="163"/>
      <c r="T138" s="164"/>
      <c r="AT138" s="159" t="s">
        <v>177</v>
      </c>
      <c r="AU138" s="159" t="s">
        <v>91</v>
      </c>
      <c r="AV138" s="13" t="s">
        <v>175</v>
      </c>
      <c r="AW138" s="13" t="s">
        <v>38</v>
      </c>
      <c r="AX138" s="13" t="s">
        <v>25</v>
      </c>
      <c r="AY138" s="159" t="s">
        <v>168</v>
      </c>
    </row>
    <row r="139" spans="2:65" s="1" customFormat="1" ht="21.75" customHeight="1">
      <c r="B139" s="32"/>
      <c r="C139" s="137" t="s">
        <v>91</v>
      </c>
      <c r="D139" s="137" t="s">
        <v>170</v>
      </c>
      <c r="E139" s="138" t="s">
        <v>179</v>
      </c>
      <c r="F139" s="139" t="s">
        <v>180</v>
      </c>
      <c r="G139" s="140" t="s">
        <v>181</v>
      </c>
      <c r="H139" s="141">
        <v>136.07400000000001</v>
      </c>
      <c r="I139" s="142"/>
      <c r="J139" s="143">
        <f>ROUND(I139*H139,2)</f>
        <v>0</v>
      </c>
      <c r="K139" s="139" t="s">
        <v>174</v>
      </c>
      <c r="L139" s="32"/>
      <c r="M139" s="144" t="s">
        <v>1</v>
      </c>
      <c r="N139" s="145" t="s">
        <v>48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175</v>
      </c>
      <c r="AT139" s="148" t="s">
        <v>170</v>
      </c>
      <c r="AU139" s="148" t="s">
        <v>91</v>
      </c>
      <c r="AY139" s="17" t="s">
        <v>168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25</v>
      </c>
      <c r="BK139" s="149">
        <f>ROUND(I139*H139,2)</f>
        <v>0</v>
      </c>
      <c r="BL139" s="17" t="s">
        <v>175</v>
      </c>
      <c r="BM139" s="148" t="s">
        <v>182</v>
      </c>
    </row>
    <row r="140" spans="2:65" s="1" customFormat="1" ht="24.2" customHeight="1">
      <c r="B140" s="32"/>
      <c r="C140" s="137" t="s">
        <v>137</v>
      </c>
      <c r="D140" s="137" t="s">
        <v>170</v>
      </c>
      <c r="E140" s="138" t="s">
        <v>183</v>
      </c>
      <c r="F140" s="139" t="s">
        <v>184</v>
      </c>
      <c r="G140" s="140" t="s">
        <v>181</v>
      </c>
      <c r="H140" s="141">
        <v>952.51800000000003</v>
      </c>
      <c r="I140" s="142"/>
      <c r="J140" s="143">
        <f>ROUND(I140*H140,2)</f>
        <v>0</v>
      </c>
      <c r="K140" s="139" t="s">
        <v>174</v>
      </c>
      <c r="L140" s="32"/>
      <c r="M140" s="144" t="s">
        <v>1</v>
      </c>
      <c r="N140" s="145" t="s">
        <v>48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175</v>
      </c>
      <c r="AT140" s="148" t="s">
        <v>170</v>
      </c>
      <c r="AU140" s="148" t="s">
        <v>91</v>
      </c>
      <c r="AY140" s="17" t="s">
        <v>168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25</v>
      </c>
      <c r="BK140" s="149">
        <f>ROUND(I140*H140,2)</f>
        <v>0</v>
      </c>
      <c r="BL140" s="17" t="s">
        <v>175</v>
      </c>
      <c r="BM140" s="148" t="s">
        <v>185</v>
      </c>
    </row>
    <row r="141" spans="2:65" s="12" customFormat="1" ht="11.25">
      <c r="B141" s="150"/>
      <c r="D141" s="151" t="s">
        <v>177</v>
      </c>
      <c r="F141" s="153" t="s">
        <v>660</v>
      </c>
      <c r="H141" s="154">
        <v>952.51800000000003</v>
      </c>
      <c r="I141" s="155"/>
      <c r="L141" s="150"/>
      <c r="M141" s="156"/>
      <c r="T141" s="157"/>
      <c r="AT141" s="152" t="s">
        <v>177</v>
      </c>
      <c r="AU141" s="152" t="s">
        <v>91</v>
      </c>
      <c r="AV141" s="12" t="s">
        <v>91</v>
      </c>
      <c r="AW141" s="12" t="s">
        <v>4</v>
      </c>
      <c r="AX141" s="12" t="s">
        <v>25</v>
      </c>
      <c r="AY141" s="152" t="s">
        <v>168</v>
      </c>
    </row>
    <row r="142" spans="2:65" s="1" customFormat="1" ht="21.75" customHeight="1">
      <c r="B142" s="32"/>
      <c r="C142" s="137" t="s">
        <v>175</v>
      </c>
      <c r="D142" s="137" t="s">
        <v>170</v>
      </c>
      <c r="E142" s="138" t="s">
        <v>661</v>
      </c>
      <c r="F142" s="139" t="s">
        <v>188</v>
      </c>
      <c r="G142" s="140" t="s">
        <v>181</v>
      </c>
      <c r="H142" s="141">
        <v>136.07400000000001</v>
      </c>
      <c r="I142" s="142"/>
      <c r="J142" s="143">
        <f>ROUND(I142*H142,2)</f>
        <v>0</v>
      </c>
      <c r="K142" s="139" t="s">
        <v>189</v>
      </c>
      <c r="L142" s="32"/>
      <c r="M142" s="144" t="s">
        <v>1</v>
      </c>
      <c r="N142" s="145" t="s">
        <v>48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175</v>
      </c>
      <c r="AT142" s="148" t="s">
        <v>170</v>
      </c>
      <c r="AU142" s="148" t="s">
        <v>91</v>
      </c>
      <c r="AY142" s="17" t="s">
        <v>168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25</v>
      </c>
      <c r="BK142" s="149">
        <f>ROUND(I142*H142,2)</f>
        <v>0</v>
      </c>
      <c r="BL142" s="17" t="s">
        <v>175</v>
      </c>
      <c r="BM142" s="148" t="s">
        <v>190</v>
      </c>
    </row>
    <row r="143" spans="2:65" s="1" customFormat="1" ht="33" customHeight="1">
      <c r="B143" s="32"/>
      <c r="C143" s="137" t="s">
        <v>191</v>
      </c>
      <c r="D143" s="137" t="s">
        <v>170</v>
      </c>
      <c r="E143" s="138" t="s">
        <v>192</v>
      </c>
      <c r="F143" s="139" t="s">
        <v>193</v>
      </c>
      <c r="G143" s="140" t="s">
        <v>173</v>
      </c>
      <c r="H143" s="141">
        <v>11.22</v>
      </c>
      <c r="I143" s="142"/>
      <c r="J143" s="143">
        <f>ROUND(I143*H143,2)</f>
        <v>0</v>
      </c>
      <c r="K143" s="139" t="s">
        <v>174</v>
      </c>
      <c r="L143" s="32"/>
      <c r="M143" s="144" t="s">
        <v>1</v>
      </c>
      <c r="N143" s="145" t="s">
        <v>48</v>
      </c>
      <c r="P143" s="146">
        <f>O143*H143</f>
        <v>0</v>
      </c>
      <c r="Q143" s="146">
        <v>0</v>
      </c>
      <c r="R143" s="146">
        <f>Q143*H143</f>
        <v>0</v>
      </c>
      <c r="S143" s="146">
        <v>0.625</v>
      </c>
      <c r="T143" s="147">
        <f>S143*H143</f>
        <v>7.0125000000000002</v>
      </c>
      <c r="AR143" s="148" t="s">
        <v>175</v>
      </c>
      <c r="AT143" s="148" t="s">
        <v>170</v>
      </c>
      <c r="AU143" s="148" t="s">
        <v>91</v>
      </c>
      <c r="AY143" s="17" t="s">
        <v>168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25</v>
      </c>
      <c r="BK143" s="149">
        <f>ROUND(I143*H143,2)</f>
        <v>0</v>
      </c>
      <c r="BL143" s="17" t="s">
        <v>175</v>
      </c>
      <c r="BM143" s="148" t="s">
        <v>194</v>
      </c>
    </row>
    <row r="144" spans="2:65" s="12" customFormat="1" ht="11.25">
      <c r="B144" s="150"/>
      <c r="D144" s="151" t="s">
        <v>177</v>
      </c>
      <c r="E144" s="152" t="s">
        <v>1</v>
      </c>
      <c r="F144" s="153" t="s">
        <v>662</v>
      </c>
      <c r="H144" s="154">
        <v>11.22</v>
      </c>
      <c r="I144" s="155"/>
      <c r="L144" s="150"/>
      <c r="M144" s="156"/>
      <c r="T144" s="157"/>
      <c r="AT144" s="152" t="s">
        <v>177</v>
      </c>
      <c r="AU144" s="152" t="s">
        <v>91</v>
      </c>
      <c r="AV144" s="12" t="s">
        <v>91</v>
      </c>
      <c r="AW144" s="12" t="s">
        <v>38</v>
      </c>
      <c r="AX144" s="12" t="s">
        <v>25</v>
      </c>
      <c r="AY144" s="152" t="s">
        <v>168</v>
      </c>
    </row>
    <row r="145" spans="2:65" s="1" customFormat="1" ht="24.2" customHeight="1">
      <c r="B145" s="32"/>
      <c r="C145" s="137" t="s">
        <v>196</v>
      </c>
      <c r="D145" s="137" t="s">
        <v>170</v>
      </c>
      <c r="E145" s="138" t="s">
        <v>197</v>
      </c>
      <c r="F145" s="139" t="s">
        <v>198</v>
      </c>
      <c r="G145" s="140" t="s">
        <v>199</v>
      </c>
      <c r="H145" s="141">
        <v>20.399999999999999</v>
      </c>
      <c r="I145" s="142"/>
      <c r="J145" s="143">
        <f>ROUND(I145*H145,2)</f>
        <v>0</v>
      </c>
      <c r="K145" s="139" t="s">
        <v>174</v>
      </c>
      <c r="L145" s="32"/>
      <c r="M145" s="144" t="s">
        <v>1</v>
      </c>
      <c r="N145" s="145" t="s">
        <v>48</v>
      </c>
      <c r="P145" s="146">
        <f>O145*H145</f>
        <v>0</v>
      </c>
      <c r="Q145" s="146">
        <v>1.3999999999999999E-4</v>
      </c>
      <c r="R145" s="146">
        <f>Q145*H145</f>
        <v>2.8559999999999996E-3</v>
      </c>
      <c r="S145" s="146">
        <v>0</v>
      </c>
      <c r="T145" s="147">
        <f>S145*H145</f>
        <v>0</v>
      </c>
      <c r="AR145" s="148" t="s">
        <v>175</v>
      </c>
      <c r="AT145" s="148" t="s">
        <v>170</v>
      </c>
      <c r="AU145" s="148" t="s">
        <v>91</v>
      </c>
      <c r="AY145" s="17" t="s">
        <v>168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25</v>
      </c>
      <c r="BK145" s="149">
        <f>ROUND(I145*H145,2)</f>
        <v>0</v>
      </c>
      <c r="BL145" s="17" t="s">
        <v>175</v>
      </c>
      <c r="BM145" s="148" t="s">
        <v>200</v>
      </c>
    </row>
    <row r="146" spans="2:65" s="12" customFormat="1" ht="11.25">
      <c r="B146" s="150"/>
      <c r="D146" s="151" t="s">
        <v>177</v>
      </c>
      <c r="E146" s="152" t="s">
        <v>1</v>
      </c>
      <c r="F146" s="153" t="s">
        <v>134</v>
      </c>
      <c r="H146" s="154">
        <v>20.399999999999999</v>
      </c>
      <c r="I146" s="155"/>
      <c r="L146" s="150"/>
      <c r="M146" s="156"/>
      <c r="T146" s="157"/>
      <c r="AT146" s="152" t="s">
        <v>177</v>
      </c>
      <c r="AU146" s="152" t="s">
        <v>91</v>
      </c>
      <c r="AV146" s="12" t="s">
        <v>91</v>
      </c>
      <c r="AW146" s="12" t="s">
        <v>38</v>
      </c>
      <c r="AX146" s="12" t="s">
        <v>25</v>
      </c>
      <c r="AY146" s="152" t="s">
        <v>168</v>
      </c>
    </row>
    <row r="147" spans="2:65" s="1" customFormat="1" ht="24.2" customHeight="1">
      <c r="B147" s="32"/>
      <c r="C147" s="137" t="s">
        <v>611</v>
      </c>
      <c r="D147" s="137" t="s">
        <v>170</v>
      </c>
      <c r="E147" s="138" t="s">
        <v>663</v>
      </c>
      <c r="F147" s="139" t="s">
        <v>664</v>
      </c>
      <c r="G147" s="140" t="s">
        <v>173</v>
      </c>
      <c r="H147" s="141">
        <v>415</v>
      </c>
      <c r="I147" s="142"/>
      <c r="J147" s="143">
        <f>ROUND(I147*H147,2)</f>
        <v>0</v>
      </c>
      <c r="K147" s="139" t="s">
        <v>174</v>
      </c>
      <c r="L147" s="32"/>
      <c r="M147" s="144" t="s">
        <v>1</v>
      </c>
      <c r="N147" s="145" t="s">
        <v>48</v>
      </c>
      <c r="P147" s="146">
        <f>O147*H147</f>
        <v>0</v>
      </c>
      <c r="Q147" s="146">
        <v>0</v>
      </c>
      <c r="R147" s="146">
        <f>Q147*H147</f>
        <v>0</v>
      </c>
      <c r="S147" s="146">
        <v>0.26</v>
      </c>
      <c r="T147" s="147">
        <f>S147*H147</f>
        <v>107.9</v>
      </c>
      <c r="AR147" s="148" t="s">
        <v>175</v>
      </c>
      <c r="AT147" s="148" t="s">
        <v>170</v>
      </c>
      <c r="AU147" s="148" t="s">
        <v>91</v>
      </c>
      <c r="AY147" s="17" t="s">
        <v>168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25</v>
      </c>
      <c r="BK147" s="149">
        <f>ROUND(I147*H147,2)</f>
        <v>0</v>
      </c>
      <c r="BL147" s="17" t="s">
        <v>175</v>
      </c>
      <c r="BM147" s="148" t="s">
        <v>665</v>
      </c>
    </row>
    <row r="148" spans="2:65" s="12" customFormat="1" ht="11.25">
      <c r="B148" s="150"/>
      <c r="D148" s="151" t="s">
        <v>177</v>
      </c>
      <c r="E148" s="152" t="s">
        <v>1</v>
      </c>
      <c r="F148" s="153" t="s">
        <v>666</v>
      </c>
      <c r="H148" s="154">
        <v>415</v>
      </c>
      <c r="I148" s="155"/>
      <c r="L148" s="150"/>
      <c r="M148" s="156"/>
      <c r="T148" s="157"/>
      <c r="AT148" s="152" t="s">
        <v>177</v>
      </c>
      <c r="AU148" s="152" t="s">
        <v>91</v>
      </c>
      <c r="AV148" s="12" t="s">
        <v>91</v>
      </c>
      <c r="AW148" s="12" t="s">
        <v>38</v>
      </c>
      <c r="AX148" s="12" t="s">
        <v>83</v>
      </c>
      <c r="AY148" s="152" t="s">
        <v>168</v>
      </c>
    </row>
    <row r="149" spans="2:65" s="13" customFormat="1" ht="11.25">
      <c r="B149" s="158"/>
      <c r="D149" s="151" t="s">
        <v>177</v>
      </c>
      <c r="E149" s="159" t="s">
        <v>635</v>
      </c>
      <c r="F149" s="160" t="s">
        <v>217</v>
      </c>
      <c r="H149" s="161">
        <v>415</v>
      </c>
      <c r="I149" s="162"/>
      <c r="L149" s="158"/>
      <c r="M149" s="163"/>
      <c r="T149" s="164"/>
      <c r="AT149" s="159" t="s">
        <v>177</v>
      </c>
      <c r="AU149" s="159" t="s">
        <v>91</v>
      </c>
      <c r="AV149" s="13" t="s">
        <v>175</v>
      </c>
      <c r="AW149" s="13" t="s">
        <v>38</v>
      </c>
      <c r="AX149" s="13" t="s">
        <v>25</v>
      </c>
      <c r="AY149" s="159" t="s">
        <v>168</v>
      </c>
    </row>
    <row r="150" spans="2:65" s="1" customFormat="1" ht="24.2" customHeight="1">
      <c r="B150" s="32"/>
      <c r="C150" s="137" t="s">
        <v>667</v>
      </c>
      <c r="D150" s="137" t="s">
        <v>170</v>
      </c>
      <c r="E150" s="138" t="s">
        <v>668</v>
      </c>
      <c r="F150" s="139" t="s">
        <v>669</v>
      </c>
      <c r="G150" s="140" t="s">
        <v>173</v>
      </c>
      <c r="H150" s="141">
        <v>43</v>
      </c>
      <c r="I150" s="142"/>
      <c r="J150" s="143">
        <f>ROUND(I150*H150,2)</f>
        <v>0</v>
      </c>
      <c r="K150" s="139" t="s">
        <v>174</v>
      </c>
      <c r="L150" s="32"/>
      <c r="M150" s="144" t="s">
        <v>1</v>
      </c>
      <c r="N150" s="145" t="s">
        <v>48</v>
      </c>
      <c r="P150" s="146">
        <f>O150*H150</f>
        <v>0</v>
      </c>
      <c r="Q150" s="146">
        <v>0</v>
      </c>
      <c r="R150" s="146">
        <f>Q150*H150</f>
        <v>0</v>
      </c>
      <c r="S150" s="146">
        <v>0.24</v>
      </c>
      <c r="T150" s="147">
        <f>S150*H150</f>
        <v>10.32</v>
      </c>
      <c r="AR150" s="148" t="s">
        <v>175</v>
      </c>
      <c r="AT150" s="148" t="s">
        <v>170</v>
      </c>
      <c r="AU150" s="148" t="s">
        <v>91</v>
      </c>
      <c r="AY150" s="17" t="s">
        <v>168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25</v>
      </c>
      <c r="BK150" s="149">
        <f>ROUND(I150*H150,2)</f>
        <v>0</v>
      </c>
      <c r="BL150" s="17" t="s">
        <v>175</v>
      </c>
      <c r="BM150" s="148" t="s">
        <v>670</v>
      </c>
    </row>
    <row r="151" spans="2:65" s="12" customFormat="1" ht="11.25">
      <c r="B151" s="150"/>
      <c r="D151" s="151" t="s">
        <v>177</v>
      </c>
      <c r="E151" s="152" t="s">
        <v>1</v>
      </c>
      <c r="F151" s="153" t="s">
        <v>671</v>
      </c>
      <c r="H151" s="154">
        <v>43</v>
      </c>
      <c r="I151" s="155"/>
      <c r="L151" s="150"/>
      <c r="M151" s="156"/>
      <c r="T151" s="157"/>
      <c r="AT151" s="152" t="s">
        <v>177</v>
      </c>
      <c r="AU151" s="152" t="s">
        <v>91</v>
      </c>
      <c r="AV151" s="12" t="s">
        <v>91</v>
      </c>
      <c r="AW151" s="12" t="s">
        <v>38</v>
      </c>
      <c r="AX151" s="12" t="s">
        <v>25</v>
      </c>
      <c r="AY151" s="152" t="s">
        <v>168</v>
      </c>
    </row>
    <row r="152" spans="2:65" s="1" customFormat="1" ht="21.75" customHeight="1">
      <c r="B152" s="32"/>
      <c r="C152" s="137" t="s">
        <v>201</v>
      </c>
      <c r="D152" s="137" t="s">
        <v>170</v>
      </c>
      <c r="E152" s="138" t="s">
        <v>202</v>
      </c>
      <c r="F152" s="139" t="s">
        <v>203</v>
      </c>
      <c r="G152" s="140" t="s">
        <v>181</v>
      </c>
      <c r="H152" s="141">
        <v>125.233</v>
      </c>
      <c r="I152" s="142"/>
      <c r="J152" s="143">
        <f>ROUND(I152*H152,2)</f>
        <v>0</v>
      </c>
      <c r="K152" s="139" t="s">
        <v>174</v>
      </c>
      <c r="L152" s="32"/>
      <c r="M152" s="144" t="s">
        <v>1</v>
      </c>
      <c r="N152" s="145" t="s">
        <v>48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175</v>
      </c>
      <c r="AT152" s="148" t="s">
        <v>170</v>
      </c>
      <c r="AU152" s="148" t="s">
        <v>91</v>
      </c>
      <c r="AY152" s="17" t="s">
        <v>168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25</v>
      </c>
      <c r="BK152" s="149">
        <f>ROUND(I152*H152,2)</f>
        <v>0</v>
      </c>
      <c r="BL152" s="17" t="s">
        <v>175</v>
      </c>
      <c r="BM152" s="148" t="s">
        <v>204</v>
      </c>
    </row>
    <row r="153" spans="2:65" s="1" customFormat="1" ht="24.2" customHeight="1">
      <c r="B153" s="32"/>
      <c r="C153" s="137" t="s">
        <v>205</v>
      </c>
      <c r="D153" s="137" t="s">
        <v>170</v>
      </c>
      <c r="E153" s="138" t="s">
        <v>206</v>
      </c>
      <c r="F153" s="139" t="s">
        <v>207</v>
      </c>
      <c r="G153" s="140" t="s">
        <v>181</v>
      </c>
      <c r="H153" s="141">
        <v>876.63099999999997</v>
      </c>
      <c r="I153" s="142"/>
      <c r="J153" s="143">
        <f>ROUND(I153*H153,2)</f>
        <v>0</v>
      </c>
      <c r="K153" s="139" t="s">
        <v>174</v>
      </c>
      <c r="L153" s="32"/>
      <c r="M153" s="144" t="s">
        <v>1</v>
      </c>
      <c r="N153" s="145" t="s">
        <v>48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175</v>
      </c>
      <c r="AT153" s="148" t="s">
        <v>170</v>
      </c>
      <c r="AU153" s="148" t="s">
        <v>91</v>
      </c>
      <c r="AY153" s="17" t="s">
        <v>168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25</v>
      </c>
      <c r="BK153" s="149">
        <f>ROUND(I153*H153,2)</f>
        <v>0</v>
      </c>
      <c r="BL153" s="17" t="s">
        <v>175</v>
      </c>
      <c r="BM153" s="148" t="s">
        <v>208</v>
      </c>
    </row>
    <row r="154" spans="2:65" s="12" customFormat="1" ht="11.25">
      <c r="B154" s="150"/>
      <c r="D154" s="151" t="s">
        <v>177</v>
      </c>
      <c r="F154" s="153" t="s">
        <v>672</v>
      </c>
      <c r="H154" s="154">
        <v>876.63099999999997</v>
      </c>
      <c r="I154" s="155"/>
      <c r="L154" s="150"/>
      <c r="M154" s="156"/>
      <c r="T154" s="157"/>
      <c r="AT154" s="152" t="s">
        <v>177</v>
      </c>
      <c r="AU154" s="152" t="s">
        <v>91</v>
      </c>
      <c r="AV154" s="12" t="s">
        <v>91</v>
      </c>
      <c r="AW154" s="12" t="s">
        <v>4</v>
      </c>
      <c r="AX154" s="12" t="s">
        <v>25</v>
      </c>
      <c r="AY154" s="152" t="s">
        <v>168</v>
      </c>
    </row>
    <row r="155" spans="2:65" s="1" customFormat="1" ht="21.75" customHeight="1">
      <c r="B155" s="32"/>
      <c r="C155" s="137" t="s">
        <v>210</v>
      </c>
      <c r="D155" s="137" t="s">
        <v>170</v>
      </c>
      <c r="E155" s="138" t="s">
        <v>661</v>
      </c>
      <c r="F155" s="139" t="s">
        <v>188</v>
      </c>
      <c r="G155" s="140" t="s">
        <v>181</v>
      </c>
      <c r="H155" s="141">
        <v>125.233</v>
      </c>
      <c r="I155" s="142"/>
      <c r="J155" s="143">
        <f>ROUND(I155*H155,2)</f>
        <v>0</v>
      </c>
      <c r="K155" s="139" t="s">
        <v>189</v>
      </c>
      <c r="L155" s="32"/>
      <c r="M155" s="144" t="s">
        <v>1</v>
      </c>
      <c r="N155" s="145" t="s">
        <v>48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175</v>
      </c>
      <c r="AT155" s="148" t="s">
        <v>170</v>
      </c>
      <c r="AU155" s="148" t="s">
        <v>91</v>
      </c>
      <c r="AY155" s="17" t="s">
        <v>168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25</v>
      </c>
      <c r="BK155" s="149">
        <f>ROUND(I155*H155,2)</f>
        <v>0</v>
      </c>
      <c r="BL155" s="17" t="s">
        <v>175</v>
      </c>
      <c r="BM155" s="148" t="s">
        <v>211</v>
      </c>
    </row>
    <row r="156" spans="2:65" s="1" customFormat="1" ht="24.2" customHeight="1">
      <c r="B156" s="32"/>
      <c r="C156" s="137" t="s">
        <v>212</v>
      </c>
      <c r="D156" s="137" t="s">
        <v>170</v>
      </c>
      <c r="E156" s="138" t="s">
        <v>673</v>
      </c>
      <c r="F156" s="139" t="s">
        <v>674</v>
      </c>
      <c r="G156" s="140" t="s">
        <v>173</v>
      </c>
      <c r="H156" s="141">
        <v>11.22</v>
      </c>
      <c r="I156" s="142"/>
      <c r="J156" s="143">
        <f>ROUND(I156*H156,2)</f>
        <v>0</v>
      </c>
      <c r="K156" s="139" t="s">
        <v>174</v>
      </c>
      <c r="L156" s="32"/>
      <c r="M156" s="144" t="s">
        <v>1</v>
      </c>
      <c r="N156" s="145" t="s">
        <v>48</v>
      </c>
      <c r="P156" s="146">
        <f>O156*H156</f>
        <v>0</v>
      </c>
      <c r="Q156" s="146">
        <v>0</v>
      </c>
      <c r="R156" s="146">
        <f>Q156*H156</f>
        <v>0</v>
      </c>
      <c r="S156" s="146">
        <v>0.316</v>
      </c>
      <c r="T156" s="147">
        <f>S156*H156</f>
        <v>3.5455200000000002</v>
      </c>
      <c r="AR156" s="148" t="s">
        <v>175</v>
      </c>
      <c r="AT156" s="148" t="s">
        <v>170</v>
      </c>
      <c r="AU156" s="148" t="s">
        <v>91</v>
      </c>
      <c r="AY156" s="17" t="s">
        <v>168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25</v>
      </c>
      <c r="BK156" s="149">
        <f>ROUND(I156*H156,2)</f>
        <v>0</v>
      </c>
      <c r="BL156" s="17" t="s">
        <v>175</v>
      </c>
      <c r="BM156" s="148" t="s">
        <v>215</v>
      </c>
    </row>
    <row r="157" spans="2:65" s="14" customFormat="1" ht="11.25">
      <c r="B157" s="165"/>
      <c r="D157" s="151" t="s">
        <v>177</v>
      </c>
      <c r="E157" s="166" t="s">
        <v>1</v>
      </c>
      <c r="F157" s="167" t="s">
        <v>675</v>
      </c>
      <c r="H157" s="166" t="s">
        <v>1</v>
      </c>
      <c r="I157" s="168"/>
      <c r="L157" s="165"/>
      <c r="M157" s="169"/>
      <c r="T157" s="170"/>
      <c r="AT157" s="166" t="s">
        <v>177</v>
      </c>
      <c r="AU157" s="166" t="s">
        <v>91</v>
      </c>
      <c r="AV157" s="14" t="s">
        <v>25</v>
      </c>
      <c r="AW157" s="14" t="s">
        <v>38</v>
      </c>
      <c r="AX157" s="14" t="s">
        <v>83</v>
      </c>
      <c r="AY157" s="166" t="s">
        <v>168</v>
      </c>
    </row>
    <row r="158" spans="2:65" s="12" customFormat="1" ht="11.25">
      <c r="B158" s="150"/>
      <c r="D158" s="151" t="s">
        <v>177</v>
      </c>
      <c r="E158" s="152" t="s">
        <v>1</v>
      </c>
      <c r="F158" s="153" t="s">
        <v>676</v>
      </c>
      <c r="H158" s="154">
        <v>1.43</v>
      </c>
      <c r="I158" s="155"/>
      <c r="L158" s="150"/>
      <c r="M158" s="156"/>
      <c r="T158" s="157"/>
      <c r="AT158" s="152" t="s">
        <v>177</v>
      </c>
      <c r="AU158" s="152" t="s">
        <v>91</v>
      </c>
      <c r="AV158" s="12" t="s">
        <v>91</v>
      </c>
      <c r="AW158" s="12" t="s">
        <v>38</v>
      </c>
      <c r="AX158" s="12" t="s">
        <v>83</v>
      </c>
      <c r="AY158" s="152" t="s">
        <v>168</v>
      </c>
    </row>
    <row r="159" spans="2:65" s="12" customFormat="1" ht="11.25">
      <c r="B159" s="150"/>
      <c r="D159" s="151" t="s">
        <v>177</v>
      </c>
      <c r="E159" s="152" t="s">
        <v>1</v>
      </c>
      <c r="F159" s="153" t="s">
        <v>677</v>
      </c>
      <c r="H159" s="154">
        <v>4.7300000000000004</v>
      </c>
      <c r="I159" s="155"/>
      <c r="L159" s="150"/>
      <c r="M159" s="156"/>
      <c r="T159" s="157"/>
      <c r="AT159" s="152" t="s">
        <v>177</v>
      </c>
      <c r="AU159" s="152" t="s">
        <v>91</v>
      </c>
      <c r="AV159" s="12" t="s">
        <v>91</v>
      </c>
      <c r="AW159" s="12" t="s">
        <v>38</v>
      </c>
      <c r="AX159" s="12" t="s">
        <v>83</v>
      </c>
      <c r="AY159" s="152" t="s">
        <v>168</v>
      </c>
    </row>
    <row r="160" spans="2:65" s="12" customFormat="1" ht="11.25">
      <c r="B160" s="150"/>
      <c r="D160" s="151" t="s">
        <v>177</v>
      </c>
      <c r="E160" s="152" t="s">
        <v>1</v>
      </c>
      <c r="F160" s="153" t="s">
        <v>678</v>
      </c>
      <c r="H160" s="154">
        <v>5.0599999999999996</v>
      </c>
      <c r="I160" s="155"/>
      <c r="L160" s="150"/>
      <c r="M160" s="156"/>
      <c r="T160" s="157"/>
      <c r="AT160" s="152" t="s">
        <v>177</v>
      </c>
      <c r="AU160" s="152" t="s">
        <v>91</v>
      </c>
      <c r="AV160" s="12" t="s">
        <v>91</v>
      </c>
      <c r="AW160" s="12" t="s">
        <v>38</v>
      </c>
      <c r="AX160" s="12" t="s">
        <v>83</v>
      </c>
      <c r="AY160" s="152" t="s">
        <v>168</v>
      </c>
    </row>
    <row r="161" spans="2:65" s="13" customFormat="1" ht="11.25">
      <c r="B161" s="158"/>
      <c r="D161" s="151" t="s">
        <v>177</v>
      </c>
      <c r="E161" s="159" t="s">
        <v>133</v>
      </c>
      <c r="F161" s="160" t="s">
        <v>217</v>
      </c>
      <c r="H161" s="161">
        <v>11.22</v>
      </c>
      <c r="I161" s="162"/>
      <c r="L161" s="158"/>
      <c r="M161" s="163"/>
      <c r="T161" s="164"/>
      <c r="AT161" s="159" t="s">
        <v>177</v>
      </c>
      <c r="AU161" s="159" t="s">
        <v>91</v>
      </c>
      <c r="AV161" s="13" t="s">
        <v>175</v>
      </c>
      <c r="AW161" s="13" t="s">
        <v>38</v>
      </c>
      <c r="AX161" s="13" t="s">
        <v>25</v>
      </c>
      <c r="AY161" s="159" t="s">
        <v>168</v>
      </c>
    </row>
    <row r="162" spans="2:65" s="1" customFormat="1" ht="24.2" customHeight="1">
      <c r="B162" s="32"/>
      <c r="C162" s="137" t="s">
        <v>218</v>
      </c>
      <c r="D162" s="137" t="s">
        <v>170</v>
      </c>
      <c r="E162" s="138" t="s">
        <v>219</v>
      </c>
      <c r="F162" s="139" t="s">
        <v>220</v>
      </c>
      <c r="G162" s="140" t="s">
        <v>199</v>
      </c>
      <c r="H162" s="141">
        <v>20.399999999999999</v>
      </c>
      <c r="I162" s="142"/>
      <c r="J162" s="143">
        <f>ROUND(I162*H162,2)</f>
        <v>0</v>
      </c>
      <c r="K162" s="139" t="s">
        <v>174</v>
      </c>
      <c r="L162" s="32"/>
      <c r="M162" s="144" t="s">
        <v>1</v>
      </c>
      <c r="N162" s="145" t="s">
        <v>48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175</v>
      </c>
      <c r="AT162" s="148" t="s">
        <v>170</v>
      </c>
      <c r="AU162" s="148" t="s">
        <v>91</v>
      </c>
      <c r="AY162" s="17" t="s">
        <v>168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25</v>
      </c>
      <c r="BK162" s="149">
        <f>ROUND(I162*H162,2)</f>
        <v>0</v>
      </c>
      <c r="BL162" s="17" t="s">
        <v>175</v>
      </c>
      <c r="BM162" s="148" t="s">
        <v>221</v>
      </c>
    </row>
    <row r="163" spans="2:65" s="12" customFormat="1" ht="11.25">
      <c r="B163" s="150"/>
      <c r="D163" s="151" t="s">
        <v>177</v>
      </c>
      <c r="E163" s="152" t="s">
        <v>1</v>
      </c>
      <c r="F163" s="153" t="s">
        <v>679</v>
      </c>
      <c r="H163" s="154">
        <v>20.399999999999999</v>
      </c>
      <c r="I163" s="155"/>
      <c r="L163" s="150"/>
      <c r="M163" s="156"/>
      <c r="T163" s="157"/>
      <c r="AT163" s="152" t="s">
        <v>177</v>
      </c>
      <c r="AU163" s="152" t="s">
        <v>91</v>
      </c>
      <c r="AV163" s="12" t="s">
        <v>91</v>
      </c>
      <c r="AW163" s="12" t="s">
        <v>38</v>
      </c>
      <c r="AX163" s="12" t="s">
        <v>83</v>
      </c>
      <c r="AY163" s="152" t="s">
        <v>168</v>
      </c>
    </row>
    <row r="164" spans="2:65" s="13" customFormat="1" ht="11.25">
      <c r="B164" s="158"/>
      <c r="D164" s="151" t="s">
        <v>177</v>
      </c>
      <c r="E164" s="159" t="s">
        <v>134</v>
      </c>
      <c r="F164" s="160" t="s">
        <v>217</v>
      </c>
      <c r="H164" s="161">
        <v>20.399999999999999</v>
      </c>
      <c r="I164" s="162"/>
      <c r="L164" s="158"/>
      <c r="M164" s="163"/>
      <c r="T164" s="164"/>
      <c r="AT164" s="159" t="s">
        <v>177</v>
      </c>
      <c r="AU164" s="159" t="s">
        <v>91</v>
      </c>
      <c r="AV164" s="13" t="s">
        <v>175</v>
      </c>
      <c r="AW164" s="13" t="s">
        <v>38</v>
      </c>
      <c r="AX164" s="13" t="s">
        <v>25</v>
      </c>
      <c r="AY164" s="159" t="s">
        <v>168</v>
      </c>
    </row>
    <row r="165" spans="2:65" s="1" customFormat="1" ht="24.2" customHeight="1">
      <c r="B165" s="32"/>
      <c r="C165" s="137" t="s">
        <v>651</v>
      </c>
      <c r="D165" s="137" t="s">
        <v>170</v>
      </c>
      <c r="E165" s="138" t="s">
        <v>680</v>
      </c>
      <c r="F165" s="139" t="s">
        <v>681</v>
      </c>
      <c r="G165" s="140" t="s">
        <v>173</v>
      </c>
      <c r="H165" s="141">
        <v>43</v>
      </c>
      <c r="I165" s="142"/>
      <c r="J165" s="143">
        <f>ROUND(I165*H165,2)</f>
        <v>0</v>
      </c>
      <c r="K165" s="139" t="s">
        <v>174</v>
      </c>
      <c r="L165" s="32"/>
      <c r="M165" s="144" t="s">
        <v>1</v>
      </c>
      <c r="N165" s="145" t="s">
        <v>48</v>
      </c>
      <c r="P165" s="146">
        <f>O165*H165</f>
        <v>0</v>
      </c>
      <c r="Q165" s="146">
        <v>0</v>
      </c>
      <c r="R165" s="146">
        <f>Q165*H165</f>
        <v>0</v>
      </c>
      <c r="S165" s="146">
        <v>9.8000000000000004E-2</v>
      </c>
      <c r="T165" s="147">
        <f>S165*H165</f>
        <v>4.2140000000000004</v>
      </c>
      <c r="AR165" s="148" t="s">
        <v>175</v>
      </c>
      <c r="AT165" s="148" t="s">
        <v>170</v>
      </c>
      <c r="AU165" s="148" t="s">
        <v>91</v>
      </c>
      <c r="AY165" s="17" t="s">
        <v>168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25</v>
      </c>
      <c r="BK165" s="149">
        <f>ROUND(I165*H165,2)</f>
        <v>0</v>
      </c>
      <c r="BL165" s="17" t="s">
        <v>175</v>
      </c>
      <c r="BM165" s="148" t="s">
        <v>682</v>
      </c>
    </row>
    <row r="166" spans="2:65" s="12" customFormat="1" ht="11.25">
      <c r="B166" s="150"/>
      <c r="D166" s="151" t="s">
        <v>177</v>
      </c>
      <c r="E166" s="152" t="s">
        <v>1</v>
      </c>
      <c r="F166" s="153" t="s">
        <v>683</v>
      </c>
      <c r="H166" s="154">
        <v>43</v>
      </c>
      <c r="I166" s="155"/>
      <c r="L166" s="150"/>
      <c r="M166" s="156"/>
      <c r="T166" s="157"/>
      <c r="AT166" s="152" t="s">
        <v>177</v>
      </c>
      <c r="AU166" s="152" t="s">
        <v>91</v>
      </c>
      <c r="AV166" s="12" t="s">
        <v>91</v>
      </c>
      <c r="AW166" s="12" t="s">
        <v>38</v>
      </c>
      <c r="AX166" s="12" t="s">
        <v>83</v>
      </c>
      <c r="AY166" s="152" t="s">
        <v>168</v>
      </c>
    </row>
    <row r="167" spans="2:65" s="13" customFormat="1" ht="11.25">
      <c r="B167" s="158"/>
      <c r="D167" s="151" t="s">
        <v>177</v>
      </c>
      <c r="E167" s="159" t="s">
        <v>637</v>
      </c>
      <c r="F167" s="160" t="s">
        <v>217</v>
      </c>
      <c r="H167" s="161">
        <v>43</v>
      </c>
      <c r="I167" s="162"/>
      <c r="L167" s="158"/>
      <c r="M167" s="163"/>
      <c r="T167" s="164"/>
      <c r="AT167" s="159" t="s">
        <v>177</v>
      </c>
      <c r="AU167" s="159" t="s">
        <v>91</v>
      </c>
      <c r="AV167" s="13" t="s">
        <v>175</v>
      </c>
      <c r="AW167" s="13" t="s">
        <v>38</v>
      </c>
      <c r="AX167" s="13" t="s">
        <v>25</v>
      </c>
      <c r="AY167" s="159" t="s">
        <v>168</v>
      </c>
    </row>
    <row r="168" spans="2:65" s="1" customFormat="1" ht="21.75" customHeight="1">
      <c r="B168" s="32"/>
      <c r="C168" s="137" t="s">
        <v>223</v>
      </c>
      <c r="D168" s="137" t="s">
        <v>170</v>
      </c>
      <c r="E168" s="138" t="s">
        <v>179</v>
      </c>
      <c r="F168" s="139" t="s">
        <v>180</v>
      </c>
      <c r="G168" s="140" t="s">
        <v>181</v>
      </c>
      <c r="H168" s="141">
        <v>7.76</v>
      </c>
      <c r="I168" s="142"/>
      <c r="J168" s="143">
        <f>ROUND(I168*H168,2)</f>
        <v>0</v>
      </c>
      <c r="K168" s="139" t="s">
        <v>174</v>
      </c>
      <c r="L168" s="32"/>
      <c r="M168" s="144" t="s">
        <v>1</v>
      </c>
      <c r="N168" s="145" t="s">
        <v>48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175</v>
      </c>
      <c r="AT168" s="148" t="s">
        <v>170</v>
      </c>
      <c r="AU168" s="148" t="s">
        <v>91</v>
      </c>
      <c r="AY168" s="17" t="s">
        <v>168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25</v>
      </c>
      <c r="BK168" s="149">
        <f>ROUND(I168*H168,2)</f>
        <v>0</v>
      </c>
      <c r="BL168" s="17" t="s">
        <v>175</v>
      </c>
      <c r="BM168" s="148" t="s">
        <v>224</v>
      </c>
    </row>
    <row r="169" spans="2:65" s="1" customFormat="1" ht="24.2" customHeight="1">
      <c r="B169" s="32"/>
      <c r="C169" s="137" t="s">
        <v>225</v>
      </c>
      <c r="D169" s="137" t="s">
        <v>170</v>
      </c>
      <c r="E169" s="138" t="s">
        <v>183</v>
      </c>
      <c r="F169" s="139" t="s">
        <v>184</v>
      </c>
      <c r="G169" s="140" t="s">
        <v>181</v>
      </c>
      <c r="H169" s="141">
        <v>54.32</v>
      </c>
      <c r="I169" s="142"/>
      <c r="J169" s="143">
        <f>ROUND(I169*H169,2)</f>
        <v>0</v>
      </c>
      <c r="K169" s="139" t="s">
        <v>174</v>
      </c>
      <c r="L169" s="32"/>
      <c r="M169" s="144" t="s">
        <v>1</v>
      </c>
      <c r="N169" s="145" t="s">
        <v>48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175</v>
      </c>
      <c r="AT169" s="148" t="s">
        <v>170</v>
      </c>
      <c r="AU169" s="148" t="s">
        <v>91</v>
      </c>
      <c r="AY169" s="17" t="s">
        <v>168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25</v>
      </c>
      <c r="BK169" s="149">
        <f>ROUND(I169*H169,2)</f>
        <v>0</v>
      </c>
      <c r="BL169" s="17" t="s">
        <v>175</v>
      </c>
      <c r="BM169" s="148" t="s">
        <v>226</v>
      </c>
    </row>
    <row r="170" spans="2:65" s="12" customFormat="1" ht="11.25">
      <c r="B170" s="150"/>
      <c r="D170" s="151" t="s">
        <v>177</v>
      </c>
      <c r="F170" s="153" t="s">
        <v>684</v>
      </c>
      <c r="H170" s="154">
        <v>54.32</v>
      </c>
      <c r="I170" s="155"/>
      <c r="L170" s="150"/>
      <c r="M170" s="156"/>
      <c r="T170" s="157"/>
      <c r="AT170" s="152" t="s">
        <v>177</v>
      </c>
      <c r="AU170" s="152" t="s">
        <v>91</v>
      </c>
      <c r="AV170" s="12" t="s">
        <v>91</v>
      </c>
      <c r="AW170" s="12" t="s">
        <v>4</v>
      </c>
      <c r="AX170" s="12" t="s">
        <v>25</v>
      </c>
      <c r="AY170" s="152" t="s">
        <v>168</v>
      </c>
    </row>
    <row r="171" spans="2:65" s="1" customFormat="1" ht="16.5" customHeight="1">
      <c r="B171" s="32"/>
      <c r="C171" s="137" t="s">
        <v>228</v>
      </c>
      <c r="D171" s="137" t="s">
        <v>170</v>
      </c>
      <c r="E171" s="138" t="s">
        <v>685</v>
      </c>
      <c r="F171" s="139" t="s">
        <v>230</v>
      </c>
      <c r="G171" s="140" t="s">
        <v>181</v>
      </c>
      <c r="H171" s="141">
        <v>7.76</v>
      </c>
      <c r="I171" s="142"/>
      <c r="J171" s="143">
        <f>ROUND(I171*H171,2)</f>
        <v>0</v>
      </c>
      <c r="K171" s="139" t="s">
        <v>189</v>
      </c>
      <c r="L171" s="32"/>
      <c r="M171" s="144" t="s">
        <v>1</v>
      </c>
      <c r="N171" s="145" t="s">
        <v>48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175</v>
      </c>
      <c r="AT171" s="148" t="s">
        <v>170</v>
      </c>
      <c r="AU171" s="148" t="s">
        <v>91</v>
      </c>
      <c r="AY171" s="17" t="s">
        <v>168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25</v>
      </c>
      <c r="BK171" s="149">
        <f>ROUND(I171*H171,2)</f>
        <v>0</v>
      </c>
      <c r="BL171" s="17" t="s">
        <v>175</v>
      </c>
      <c r="BM171" s="148" t="s">
        <v>231</v>
      </c>
    </row>
    <row r="172" spans="2:65" s="1" customFormat="1" ht="24.2" customHeight="1">
      <c r="B172" s="32"/>
      <c r="C172" s="137" t="s">
        <v>8</v>
      </c>
      <c r="D172" s="137" t="s">
        <v>170</v>
      </c>
      <c r="E172" s="138" t="s">
        <v>232</v>
      </c>
      <c r="F172" s="139" t="s">
        <v>233</v>
      </c>
      <c r="G172" s="140" t="s">
        <v>199</v>
      </c>
      <c r="H172" s="141">
        <v>8.8000000000000007</v>
      </c>
      <c r="I172" s="142"/>
      <c r="J172" s="143">
        <f>ROUND(I172*H172,2)</f>
        <v>0</v>
      </c>
      <c r="K172" s="139" t="s">
        <v>174</v>
      </c>
      <c r="L172" s="32"/>
      <c r="M172" s="144" t="s">
        <v>1</v>
      </c>
      <c r="N172" s="145" t="s">
        <v>48</v>
      </c>
      <c r="P172" s="146">
        <f>O172*H172</f>
        <v>0</v>
      </c>
      <c r="Q172" s="146">
        <v>8.6800000000000002E-3</v>
      </c>
      <c r="R172" s="146">
        <f>Q172*H172</f>
        <v>7.6384000000000007E-2</v>
      </c>
      <c r="S172" s="146">
        <v>0</v>
      </c>
      <c r="T172" s="147">
        <f>S172*H172</f>
        <v>0</v>
      </c>
      <c r="AR172" s="148" t="s">
        <v>175</v>
      </c>
      <c r="AT172" s="148" t="s">
        <v>170</v>
      </c>
      <c r="AU172" s="148" t="s">
        <v>91</v>
      </c>
      <c r="AY172" s="17" t="s">
        <v>168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25</v>
      </c>
      <c r="BK172" s="149">
        <f>ROUND(I172*H172,2)</f>
        <v>0</v>
      </c>
      <c r="BL172" s="17" t="s">
        <v>175</v>
      </c>
      <c r="BM172" s="148" t="s">
        <v>234</v>
      </c>
    </row>
    <row r="173" spans="2:65" s="12" customFormat="1" ht="11.25">
      <c r="B173" s="150"/>
      <c r="D173" s="151" t="s">
        <v>177</v>
      </c>
      <c r="E173" s="152" t="s">
        <v>1</v>
      </c>
      <c r="F173" s="153" t="s">
        <v>686</v>
      </c>
      <c r="H173" s="154">
        <v>8.8000000000000007</v>
      </c>
      <c r="I173" s="155"/>
      <c r="L173" s="150"/>
      <c r="M173" s="156"/>
      <c r="T173" s="157"/>
      <c r="AT173" s="152" t="s">
        <v>177</v>
      </c>
      <c r="AU173" s="152" t="s">
        <v>91</v>
      </c>
      <c r="AV173" s="12" t="s">
        <v>91</v>
      </c>
      <c r="AW173" s="12" t="s">
        <v>38</v>
      </c>
      <c r="AX173" s="12" t="s">
        <v>83</v>
      </c>
      <c r="AY173" s="152" t="s">
        <v>168</v>
      </c>
    </row>
    <row r="174" spans="2:65" s="13" customFormat="1" ht="11.25">
      <c r="B174" s="158"/>
      <c r="D174" s="151" t="s">
        <v>177</v>
      </c>
      <c r="E174" s="159" t="s">
        <v>118</v>
      </c>
      <c r="F174" s="160" t="s">
        <v>217</v>
      </c>
      <c r="H174" s="161">
        <v>8.8000000000000007</v>
      </c>
      <c r="I174" s="162"/>
      <c r="L174" s="158"/>
      <c r="M174" s="163"/>
      <c r="T174" s="164"/>
      <c r="AT174" s="159" t="s">
        <v>177</v>
      </c>
      <c r="AU174" s="159" t="s">
        <v>91</v>
      </c>
      <c r="AV174" s="13" t="s">
        <v>175</v>
      </c>
      <c r="AW174" s="13" t="s">
        <v>38</v>
      </c>
      <c r="AX174" s="13" t="s">
        <v>25</v>
      </c>
      <c r="AY174" s="159" t="s">
        <v>168</v>
      </c>
    </row>
    <row r="175" spans="2:65" s="1" customFormat="1" ht="24.2" customHeight="1">
      <c r="B175" s="32"/>
      <c r="C175" s="137" t="s">
        <v>236</v>
      </c>
      <c r="D175" s="137" t="s">
        <v>170</v>
      </c>
      <c r="E175" s="138" t="s">
        <v>242</v>
      </c>
      <c r="F175" s="139" t="s">
        <v>243</v>
      </c>
      <c r="G175" s="140" t="s">
        <v>199</v>
      </c>
      <c r="H175" s="141">
        <v>18.7</v>
      </c>
      <c r="I175" s="142"/>
      <c r="J175" s="143">
        <f>ROUND(I175*H175,2)</f>
        <v>0</v>
      </c>
      <c r="K175" s="139" t="s">
        <v>174</v>
      </c>
      <c r="L175" s="32"/>
      <c r="M175" s="144" t="s">
        <v>1</v>
      </c>
      <c r="N175" s="145" t="s">
        <v>48</v>
      </c>
      <c r="P175" s="146">
        <f>O175*H175</f>
        <v>0</v>
      </c>
      <c r="Q175" s="146">
        <v>3.6900000000000002E-2</v>
      </c>
      <c r="R175" s="146">
        <f>Q175*H175</f>
        <v>0.69003000000000003</v>
      </c>
      <c r="S175" s="146">
        <v>0</v>
      </c>
      <c r="T175" s="147">
        <f>S175*H175</f>
        <v>0</v>
      </c>
      <c r="AR175" s="148" t="s">
        <v>175</v>
      </c>
      <c r="AT175" s="148" t="s">
        <v>170</v>
      </c>
      <c r="AU175" s="148" t="s">
        <v>91</v>
      </c>
      <c r="AY175" s="17" t="s">
        <v>168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25</v>
      </c>
      <c r="BK175" s="149">
        <f>ROUND(I175*H175,2)</f>
        <v>0</v>
      </c>
      <c r="BL175" s="17" t="s">
        <v>175</v>
      </c>
      <c r="BM175" s="148" t="s">
        <v>244</v>
      </c>
    </row>
    <row r="176" spans="2:65" s="12" customFormat="1" ht="11.25">
      <c r="B176" s="150"/>
      <c r="D176" s="151" t="s">
        <v>177</v>
      </c>
      <c r="E176" s="152" t="s">
        <v>1</v>
      </c>
      <c r="F176" s="153" t="s">
        <v>687</v>
      </c>
      <c r="H176" s="154">
        <v>17</v>
      </c>
      <c r="I176" s="155"/>
      <c r="L176" s="150"/>
      <c r="M176" s="156"/>
      <c r="T176" s="157"/>
      <c r="AT176" s="152" t="s">
        <v>177</v>
      </c>
      <c r="AU176" s="152" t="s">
        <v>91</v>
      </c>
      <c r="AV176" s="12" t="s">
        <v>91</v>
      </c>
      <c r="AW176" s="12" t="s">
        <v>38</v>
      </c>
      <c r="AX176" s="12" t="s">
        <v>83</v>
      </c>
      <c r="AY176" s="152" t="s">
        <v>168</v>
      </c>
    </row>
    <row r="177" spans="2:65" s="13" customFormat="1" ht="11.25">
      <c r="B177" s="158"/>
      <c r="D177" s="151" t="s">
        <v>177</v>
      </c>
      <c r="E177" s="159" t="s">
        <v>136</v>
      </c>
      <c r="F177" s="160" t="s">
        <v>217</v>
      </c>
      <c r="H177" s="161">
        <v>17</v>
      </c>
      <c r="I177" s="162"/>
      <c r="L177" s="158"/>
      <c r="M177" s="163"/>
      <c r="T177" s="164"/>
      <c r="AT177" s="159" t="s">
        <v>177</v>
      </c>
      <c r="AU177" s="159" t="s">
        <v>91</v>
      </c>
      <c r="AV177" s="13" t="s">
        <v>175</v>
      </c>
      <c r="AW177" s="13" t="s">
        <v>38</v>
      </c>
      <c r="AX177" s="13" t="s">
        <v>83</v>
      </c>
      <c r="AY177" s="159" t="s">
        <v>168</v>
      </c>
    </row>
    <row r="178" spans="2:65" s="12" customFormat="1" ht="11.25">
      <c r="B178" s="150"/>
      <c r="D178" s="151" t="s">
        <v>177</v>
      </c>
      <c r="E178" s="152" t="s">
        <v>1</v>
      </c>
      <c r="F178" s="153" t="s">
        <v>246</v>
      </c>
      <c r="H178" s="154">
        <v>18.7</v>
      </c>
      <c r="I178" s="155"/>
      <c r="L178" s="150"/>
      <c r="M178" s="156"/>
      <c r="T178" s="157"/>
      <c r="AT178" s="152" t="s">
        <v>177</v>
      </c>
      <c r="AU178" s="152" t="s">
        <v>91</v>
      </c>
      <c r="AV178" s="12" t="s">
        <v>91</v>
      </c>
      <c r="AW178" s="12" t="s">
        <v>38</v>
      </c>
      <c r="AX178" s="12" t="s">
        <v>83</v>
      </c>
      <c r="AY178" s="152" t="s">
        <v>168</v>
      </c>
    </row>
    <row r="179" spans="2:65" s="13" customFormat="1" ht="11.25">
      <c r="B179" s="158"/>
      <c r="D179" s="151" t="s">
        <v>177</v>
      </c>
      <c r="E179" s="159" t="s">
        <v>109</v>
      </c>
      <c r="F179" s="160" t="s">
        <v>217</v>
      </c>
      <c r="H179" s="161">
        <v>18.7</v>
      </c>
      <c r="I179" s="162"/>
      <c r="L179" s="158"/>
      <c r="M179" s="163"/>
      <c r="T179" s="164"/>
      <c r="AT179" s="159" t="s">
        <v>177</v>
      </c>
      <c r="AU179" s="159" t="s">
        <v>91</v>
      </c>
      <c r="AV179" s="13" t="s">
        <v>175</v>
      </c>
      <c r="AW179" s="13" t="s">
        <v>38</v>
      </c>
      <c r="AX179" s="13" t="s">
        <v>25</v>
      </c>
      <c r="AY179" s="159" t="s">
        <v>168</v>
      </c>
    </row>
    <row r="180" spans="2:65" s="1" customFormat="1" ht="24.2" customHeight="1">
      <c r="B180" s="32"/>
      <c r="C180" s="137" t="s">
        <v>241</v>
      </c>
      <c r="D180" s="137" t="s">
        <v>170</v>
      </c>
      <c r="E180" s="138" t="s">
        <v>248</v>
      </c>
      <c r="F180" s="139" t="s">
        <v>249</v>
      </c>
      <c r="G180" s="140" t="s">
        <v>250</v>
      </c>
      <c r="H180" s="141">
        <v>14.505000000000001</v>
      </c>
      <c r="I180" s="142"/>
      <c r="J180" s="143">
        <f>ROUND(I180*H180,2)</f>
        <v>0</v>
      </c>
      <c r="K180" s="139" t="s">
        <v>174</v>
      </c>
      <c r="L180" s="32"/>
      <c r="M180" s="144" t="s">
        <v>1</v>
      </c>
      <c r="N180" s="145" t="s">
        <v>48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175</v>
      </c>
      <c r="AT180" s="148" t="s">
        <v>170</v>
      </c>
      <c r="AU180" s="148" t="s">
        <v>91</v>
      </c>
      <c r="AY180" s="17" t="s">
        <v>168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25</v>
      </c>
      <c r="BK180" s="149">
        <f>ROUND(I180*H180,2)</f>
        <v>0</v>
      </c>
      <c r="BL180" s="17" t="s">
        <v>175</v>
      </c>
      <c r="BM180" s="148" t="s">
        <v>251</v>
      </c>
    </row>
    <row r="181" spans="2:65" s="12" customFormat="1" ht="11.25">
      <c r="B181" s="150"/>
      <c r="D181" s="151" t="s">
        <v>177</v>
      </c>
      <c r="E181" s="152" t="s">
        <v>1</v>
      </c>
      <c r="F181" s="153" t="s">
        <v>688</v>
      </c>
      <c r="H181" s="154">
        <v>14.505000000000001</v>
      </c>
      <c r="I181" s="155"/>
      <c r="L181" s="150"/>
      <c r="M181" s="156"/>
      <c r="T181" s="157"/>
      <c r="AT181" s="152" t="s">
        <v>177</v>
      </c>
      <c r="AU181" s="152" t="s">
        <v>91</v>
      </c>
      <c r="AV181" s="12" t="s">
        <v>91</v>
      </c>
      <c r="AW181" s="12" t="s">
        <v>38</v>
      </c>
      <c r="AX181" s="12" t="s">
        <v>83</v>
      </c>
      <c r="AY181" s="152" t="s">
        <v>168</v>
      </c>
    </row>
    <row r="182" spans="2:65" s="13" customFormat="1" ht="11.25">
      <c r="B182" s="158"/>
      <c r="D182" s="151" t="s">
        <v>177</v>
      </c>
      <c r="E182" s="159" t="s">
        <v>129</v>
      </c>
      <c r="F182" s="160" t="s">
        <v>217</v>
      </c>
      <c r="H182" s="161">
        <v>14.505000000000001</v>
      </c>
      <c r="I182" s="162"/>
      <c r="L182" s="158"/>
      <c r="M182" s="163"/>
      <c r="T182" s="164"/>
      <c r="AT182" s="159" t="s">
        <v>177</v>
      </c>
      <c r="AU182" s="159" t="s">
        <v>91</v>
      </c>
      <c r="AV182" s="13" t="s">
        <v>175</v>
      </c>
      <c r="AW182" s="13" t="s">
        <v>38</v>
      </c>
      <c r="AX182" s="13" t="s">
        <v>25</v>
      </c>
      <c r="AY182" s="159" t="s">
        <v>168</v>
      </c>
    </row>
    <row r="183" spans="2:65" s="1" customFormat="1" ht="37.9" customHeight="1">
      <c r="B183" s="32"/>
      <c r="C183" s="137" t="s">
        <v>247</v>
      </c>
      <c r="D183" s="137" t="s">
        <v>170</v>
      </c>
      <c r="E183" s="138" t="s">
        <v>256</v>
      </c>
      <c r="F183" s="139" t="s">
        <v>257</v>
      </c>
      <c r="G183" s="140" t="s">
        <v>250</v>
      </c>
      <c r="H183" s="141">
        <v>0.72499999999999998</v>
      </c>
      <c r="I183" s="142"/>
      <c r="J183" s="143">
        <f>ROUND(I183*H183,2)</f>
        <v>0</v>
      </c>
      <c r="K183" s="139" t="s">
        <v>174</v>
      </c>
      <c r="L183" s="32"/>
      <c r="M183" s="144" t="s">
        <v>1</v>
      </c>
      <c r="N183" s="145" t="s">
        <v>48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175</v>
      </c>
      <c r="AT183" s="148" t="s">
        <v>170</v>
      </c>
      <c r="AU183" s="148" t="s">
        <v>91</v>
      </c>
      <c r="AY183" s="17" t="s">
        <v>168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25</v>
      </c>
      <c r="BK183" s="149">
        <f>ROUND(I183*H183,2)</f>
        <v>0</v>
      </c>
      <c r="BL183" s="17" t="s">
        <v>175</v>
      </c>
      <c r="BM183" s="148" t="s">
        <v>258</v>
      </c>
    </row>
    <row r="184" spans="2:65" s="14" customFormat="1" ht="11.25">
      <c r="B184" s="165"/>
      <c r="D184" s="151" t="s">
        <v>177</v>
      </c>
      <c r="E184" s="166" t="s">
        <v>1</v>
      </c>
      <c r="F184" s="167" t="s">
        <v>259</v>
      </c>
      <c r="H184" s="166" t="s">
        <v>1</v>
      </c>
      <c r="I184" s="168"/>
      <c r="L184" s="165"/>
      <c r="M184" s="169"/>
      <c r="T184" s="170"/>
      <c r="AT184" s="166" t="s">
        <v>177</v>
      </c>
      <c r="AU184" s="166" t="s">
        <v>91</v>
      </c>
      <c r="AV184" s="14" t="s">
        <v>25</v>
      </c>
      <c r="AW184" s="14" t="s">
        <v>38</v>
      </c>
      <c r="AX184" s="14" t="s">
        <v>83</v>
      </c>
      <c r="AY184" s="166" t="s">
        <v>168</v>
      </c>
    </row>
    <row r="185" spans="2:65" s="12" customFormat="1" ht="11.25">
      <c r="B185" s="150"/>
      <c r="D185" s="151" t="s">
        <v>177</v>
      </c>
      <c r="E185" s="152" t="s">
        <v>1</v>
      </c>
      <c r="F185" s="153" t="s">
        <v>260</v>
      </c>
      <c r="H185" s="154">
        <v>0.72499999999999998</v>
      </c>
      <c r="I185" s="155"/>
      <c r="L185" s="150"/>
      <c r="M185" s="156"/>
      <c r="T185" s="157"/>
      <c r="AT185" s="152" t="s">
        <v>177</v>
      </c>
      <c r="AU185" s="152" t="s">
        <v>91</v>
      </c>
      <c r="AV185" s="12" t="s">
        <v>91</v>
      </c>
      <c r="AW185" s="12" t="s">
        <v>38</v>
      </c>
      <c r="AX185" s="12" t="s">
        <v>25</v>
      </c>
      <c r="AY185" s="152" t="s">
        <v>168</v>
      </c>
    </row>
    <row r="186" spans="2:65" s="1" customFormat="1" ht="37.9" customHeight="1">
      <c r="B186" s="32"/>
      <c r="C186" s="137" t="s">
        <v>255</v>
      </c>
      <c r="D186" s="137" t="s">
        <v>170</v>
      </c>
      <c r="E186" s="138" t="s">
        <v>262</v>
      </c>
      <c r="F186" s="139" t="s">
        <v>263</v>
      </c>
      <c r="G186" s="140" t="s">
        <v>250</v>
      </c>
      <c r="H186" s="141">
        <v>10.154</v>
      </c>
      <c r="I186" s="142"/>
      <c r="J186" s="143">
        <f>ROUND(I186*H186,2)</f>
        <v>0</v>
      </c>
      <c r="K186" s="139" t="s">
        <v>174</v>
      </c>
      <c r="L186" s="32"/>
      <c r="M186" s="144" t="s">
        <v>1</v>
      </c>
      <c r="N186" s="145" t="s">
        <v>48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175</v>
      </c>
      <c r="AT186" s="148" t="s">
        <v>170</v>
      </c>
      <c r="AU186" s="148" t="s">
        <v>91</v>
      </c>
      <c r="AY186" s="17" t="s">
        <v>168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25</v>
      </c>
      <c r="BK186" s="149">
        <f>ROUND(I186*H186,2)</f>
        <v>0</v>
      </c>
      <c r="BL186" s="17" t="s">
        <v>175</v>
      </c>
      <c r="BM186" s="148" t="s">
        <v>264</v>
      </c>
    </row>
    <row r="187" spans="2:65" s="14" customFormat="1" ht="11.25">
      <c r="B187" s="165"/>
      <c r="D187" s="151" t="s">
        <v>177</v>
      </c>
      <c r="E187" s="166" t="s">
        <v>1</v>
      </c>
      <c r="F187" s="167" t="s">
        <v>259</v>
      </c>
      <c r="H187" s="166" t="s">
        <v>1</v>
      </c>
      <c r="I187" s="168"/>
      <c r="L187" s="165"/>
      <c r="M187" s="169"/>
      <c r="T187" s="170"/>
      <c r="AT187" s="166" t="s">
        <v>177</v>
      </c>
      <c r="AU187" s="166" t="s">
        <v>91</v>
      </c>
      <c r="AV187" s="14" t="s">
        <v>25</v>
      </c>
      <c r="AW187" s="14" t="s">
        <v>38</v>
      </c>
      <c r="AX187" s="14" t="s">
        <v>83</v>
      </c>
      <c r="AY187" s="166" t="s">
        <v>168</v>
      </c>
    </row>
    <row r="188" spans="2:65" s="12" customFormat="1" ht="11.25">
      <c r="B188" s="150"/>
      <c r="D188" s="151" t="s">
        <v>177</v>
      </c>
      <c r="E188" s="152" t="s">
        <v>1</v>
      </c>
      <c r="F188" s="153" t="s">
        <v>265</v>
      </c>
      <c r="H188" s="154">
        <v>10.154</v>
      </c>
      <c r="I188" s="155"/>
      <c r="L188" s="150"/>
      <c r="M188" s="156"/>
      <c r="T188" s="157"/>
      <c r="AT188" s="152" t="s">
        <v>177</v>
      </c>
      <c r="AU188" s="152" t="s">
        <v>91</v>
      </c>
      <c r="AV188" s="12" t="s">
        <v>91</v>
      </c>
      <c r="AW188" s="12" t="s">
        <v>38</v>
      </c>
      <c r="AX188" s="12" t="s">
        <v>25</v>
      </c>
      <c r="AY188" s="152" t="s">
        <v>168</v>
      </c>
    </row>
    <row r="189" spans="2:65" s="1" customFormat="1" ht="37.9" customHeight="1">
      <c r="B189" s="32"/>
      <c r="C189" s="137" t="s">
        <v>261</v>
      </c>
      <c r="D189" s="137" t="s">
        <v>170</v>
      </c>
      <c r="E189" s="138" t="s">
        <v>266</v>
      </c>
      <c r="F189" s="139" t="s">
        <v>267</v>
      </c>
      <c r="G189" s="140" t="s">
        <v>250</v>
      </c>
      <c r="H189" s="141">
        <v>3.6259999999999999</v>
      </c>
      <c r="I189" s="142"/>
      <c r="J189" s="143">
        <f>ROUND(I189*H189,2)</f>
        <v>0</v>
      </c>
      <c r="K189" s="139" t="s">
        <v>174</v>
      </c>
      <c r="L189" s="32"/>
      <c r="M189" s="144" t="s">
        <v>1</v>
      </c>
      <c r="N189" s="145" t="s">
        <v>48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175</v>
      </c>
      <c r="AT189" s="148" t="s">
        <v>170</v>
      </c>
      <c r="AU189" s="148" t="s">
        <v>91</v>
      </c>
      <c r="AY189" s="17" t="s">
        <v>168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25</v>
      </c>
      <c r="BK189" s="149">
        <f>ROUND(I189*H189,2)</f>
        <v>0</v>
      </c>
      <c r="BL189" s="17" t="s">
        <v>175</v>
      </c>
      <c r="BM189" s="148" t="s">
        <v>268</v>
      </c>
    </row>
    <row r="190" spans="2:65" s="14" customFormat="1" ht="11.25">
      <c r="B190" s="165"/>
      <c r="D190" s="151" t="s">
        <v>177</v>
      </c>
      <c r="E190" s="166" t="s">
        <v>1</v>
      </c>
      <c r="F190" s="167" t="s">
        <v>259</v>
      </c>
      <c r="H190" s="166" t="s">
        <v>1</v>
      </c>
      <c r="I190" s="168"/>
      <c r="L190" s="165"/>
      <c r="M190" s="169"/>
      <c r="T190" s="170"/>
      <c r="AT190" s="166" t="s">
        <v>177</v>
      </c>
      <c r="AU190" s="166" t="s">
        <v>91</v>
      </c>
      <c r="AV190" s="14" t="s">
        <v>25</v>
      </c>
      <c r="AW190" s="14" t="s">
        <v>38</v>
      </c>
      <c r="AX190" s="14" t="s">
        <v>83</v>
      </c>
      <c r="AY190" s="166" t="s">
        <v>168</v>
      </c>
    </row>
    <row r="191" spans="2:65" s="12" customFormat="1" ht="11.25">
      <c r="B191" s="150"/>
      <c r="D191" s="151" t="s">
        <v>177</v>
      </c>
      <c r="E191" s="152" t="s">
        <v>1</v>
      </c>
      <c r="F191" s="153" t="s">
        <v>269</v>
      </c>
      <c r="H191" s="154">
        <v>3.6259999999999999</v>
      </c>
      <c r="I191" s="155"/>
      <c r="L191" s="150"/>
      <c r="M191" s="156"/>
      <c r="T191" s="157"/>
      <c r="AT191" s="152" t="s">
        <v>177</v>
      </c>
      <c r="AU191" s="152" t="s">
        <v>91</v>
      </c>
      <c r="AV191" s="12" t="s">
        <v>91</v>
      </c>
      <c r="AW191" s="12" t="s">
        <v>38</v>
      </c>
      <c r="AX191" s="12" t="s">
        <v>25</v>
      </c>
      <c r="AY191" s="152" t="s">
        <v>168</v>
      </c>
    </row>
    <row r="192" spans="2:65" s="1" customFormat="1" ht="33" customHeight="1">
      <c r="B192" s="32"/>
      <c r="C192" s="137" t="s">
        <v>7</v>
      </c>
      <c r="D192" s="137" t="s">
        <v>170</v>
      </c>
      <c r="E192" s="138" t="s">
        <v>271</v>
      </c>
      <c r="F192" s="139" t="s">
        <v>272</v>
      </c>
      <c r="G192" s="140" t="s">
        <v>250</v>
      </c>
      <c r="H192" s="141">
        <v>0.72499999999999998</v>
      </c>
      <c r="I192" s="142"/>
      <c r="J192" s="143">
        <f>ROUND(I192*H192,2)</f>
        <v>0</v>
      </c>
      <c r="K192" s="139" t="s">
        <v>174</v>
      </c>
      <c r="L192" s="32"/>
      <c r="M192" s="144" t="s">
        <v>1</v>
      </c>
      <c r="N192" s="145" t="s">
        <v>48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175</v>
      </c>
      <c r="AT192" s="148" t="s">
        <v>170</v>
      </c>
      <c r="AU192" s="148" t="s">
        <v>91</v>
      </c>
      <c r="AY192" s="17" t="s">
        <v>168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25</v>
      </c>
      <c r="BK192" s="149">
        <f>ROUND(I192*H192,2)</f>
        <v>0</v>
      </c>
      <c r="BL192" s="17" t="s">
        <v>175</v>
      </c>
      <c r="BM192" s="148" t="s">
        <v>273</v>
      </c>
    </row>
    <row r="193" spans="2:51" s="14" customFormat="1" ht="11.25">
      <c r="B193" s="165"/>
      <c r="D193" s="151" t="s">
        <v>177</v>
      </c>
      <c r="E193" s="166" t="s">
        <v>1</v>
      </c>
      <c r="F193" s="167" t="s">
        <v>689</v>
      </c>
      <c r="H193" s="166" t="s">
        <v>1</v>
      </c>
      <c r="I193" s="168"/>
      <c r="L193" s="165"/>
      <c r="M193" s="169"/>
      <c r="T193" s="170"/>
      <c r="AT193" s="166" t="s">
        <v>177</v>
      </c>
      <c r="AU193" s="166" t="s">
        <v>91</v>
      </c>
      <c r="AV193" s="14" t="s">
        <v>25</v>
      </c>
      <c r="AW193" s="14" t="s">
        <v>38</v>
      </c>
      <c r="AX193" s="14" t="s">
        <v>83</v>
      </c>
      <c r="AY193" s="166" t="s">
        <v>168</v>
      </c>
    </row>
    <row r="194" spans="2:51" s="12" customFormat="1" ht="11.25">
      <c r="B194" s="150"/>
      <c r="D194" s="151" t="s">
        <v>177</v>
      </c>
      <c r="E194" s="152" t="s">
        <v>1</v>
      </c>
      <c r="F194" s="153" t="s">
        <v>690</v>
      </c>
      <c r="H194" s="154">
        <v>2.5880000000000001</v>
      </c>
      <c r="I194" s="155"/>
      <c r="L194" s="150"/>
      <c r="M194" s="156"/>
      <c r="T194" s="157"/>
      <c r="AT194" s="152" t="s">
        <v>177</v>
      </c>
      <c r="AU194" s="152" t="s">
        <v>91</v>
      </c>
      <c r="AV194" s="12" t="s">
        <v>91</v>
      </c>
      <c r="AW194" s="12" t="s">
        <v>38</v>
      </c>
      <c r="AX194" s="12" t="s">
        <v>83</v>
      </c>
      <c r="AY194" s="152" t="s">
        <v>168</v>
      </c>
    </row>
    <row r="195" spans="2:51" s="14" customFormat="1" ht="11.25">
      <c r="B195" s="165"/>
      <c r="D195" s="151" t="s">
        <v>177</v>
      </c>
      <c r="E195" s="166" t="s">
        <v>1</v>
      </c>
      <c r="F195" s="167" t="s">
        <v>691</v>
      </c>
      <c r="H195" s="166" t="s">
        <v>1</v>
      </c>
      <c r="I195" s="168"/>
      <c r="L195" s="165"/>
      <c r="M195" s="169"/>
      <c r="T195" s="170"/>
      <c r="AT195" s="166" t="s">
        <v>177</v>
      </c>
      <c r="AU195" s="166" t="s">
        <v>91</v>
      </c>
      <c r="AV195" s="14" t="s">
        <v>25</v>
      </c>
      <c r="AW195" s="14" t="s">
        <v>38</v>
      </c>
      <c r="AX195" s="14" t="s">
        <v>83</v>
      </c>
      <c r="AY195" s="166" t="s">
        <v>168</v>
      </c>
    </row>
    <row r="196" spans="2:51" s="12" customFormat="1" ht="11.25">
      <c r="B196" s="150"/>
      <c r="D196" s="151" t="s">
        <v>177</v>
      </c>
      <c r="E196" s="152" t="s">
        <v>1</v>
      </c>
      <c r="F196" s="153" t="s">
        <v>692</v>
      </c>
      <c r="H196" s="154">
        <v>7.1470000000000002</v>
      </c>
      <c r="I196" s="155"/>
      <c r="L196" s="150"/>
      <c r="M196" s="156"/>
      <c r="T196" s="157"/>
      <c r="AT196" s="152" t="s">
        <v>177</v>
      </c>
      <c r="AU196" s="152" t="s">
        <v>91</v>
      </c>
      <c r="AV196" s="12" t="s">
        <v>91</v>
      </c>
      <c r="AW196" s="12" t="s">
        <v>38</v>
      </c>
      <c r="AX196" s="12" t="s">
        <v>83</v>
      </c>
      <c r="AY196" s="152" t="s">
        <v>168</v>
      </c>
    </row>
    <row r="197" spans="2:51" s="12" customFormat="1" ht="11.25">
      <c r="B197" s="150"/>
      <c r="D197" s="151" t="s">
        <v>177</v>
      </c>
      <c r="E197" s="152" t="s">
        <v>1</v>
      </c>
      <c r="F197" s="153" t="s">
        <v>693</v>
      </c>
      <c r="H197" s="154">
        <v>9.782</v>
      </c>
      <c r="I197" s="155"/>
      <c r="L197" s="150"/>
      <c r="M197" s="156"/>
      <c r="T197" s="157"/>
      <c r="AT197" s="152" t="s">
        <v>177</v>
      </c>
      <c r="AU197" s="152" t="s">
        <v>91</v>
      </c>
      <c r="AV197" s="12" t="s">
        <v>91</v>
      </c>
      <c r="AW197" s="12" t="s">
        <v>38</v>
      </c>
      <c r="AX197" s="12" t="s">
        <v>83</v>
      </c>
      <c r="AY197" s="152" t="s">
        <v>168</v>
      </c>
    </row>
    <row r="198" spans="2:51" s="14" customFormat="1" ht="11.25">
      <c r="B198" s="165"/>
      <c r="D198" s="151" t="s">
        <v>177</v>
      </c>
      <c r="E198" s="166" t="s">
        <v>1</v>
      </c>
      <c r="F198" s="167" t="s">
        <v>694</v>
      </c>
      <c r="H198" s="166" t="s">
        <v>1</v>
      </c>
      <c r="I198" s="168"/>
      <c r="L198" s="165"/>
      <c r="M198" s="169"/>
      <c r="T198" s="170"/>
      <c r="AT198" s="166" t="s">
        <v>177</v>
      </c>
      <c r="AU198" s="166" t="s">
        <v>91</v>
      </c>
      <c r="AV198" s="14" t="s">
        <v>25</v>
      </c>
      <c r="AW198" s="14" t="s">
        <v>38</v>
      </c>
      <c r="AX198" s="14" t="s">
        <v>83</v>
      </c>
      <c r="AY198" s="166" t="s">
        <v>168</v>
      </c>
    </row>
    <row r="199" spans="2:51" s="12" customFormat="1" ht="11.25">
      <c r="B199" s="150"/>
      <c r="D199" s="151" t="s">
        <v>177</v>
      </c>
      <c r="E199" s="152" t="s">
        <v>1</v>
      </c>
      <c r="F199" s="153" t="s">
        <v>695</v>
      </c>
      <c r="H199" s="154">
        <v>10.856999999999999</v>
      </c>
      <c r="I199" s="155"/>
      <c r="L199" s="150"/>
      <c r="M199" s="156"/>
      <c r="T199" s="157"/>
      <c r="AT199" s="152" t="s">
        <v>177</v>
      </c>
      <c r="AU199" s="152" t="s">
        <v>91</v>
      </c>
      <c r="AV199" s="12" t="s">
        <v>91</v>
      </c>
      <c r="AW199" s="12" t="s">
        <v>38</v>
      </c>
      <c r="AX199" s="12" t="s">
        <v>83</v>
      </c>
      <c r="AY199" s="152" t="s">
        <v>168</v>
      </c>
    </row>
    <row r="200" spans="2:51" s="12" customFormat="1" ht="11.25">
      <c r="B200" s="150"/>
      <c r="D200" s="151" t="s">
        <v>177</v>
      </c>
      <c r="E200" s="152" t="s">
        <v>1</v>
      </c>
      <c r="F200" s="153" t="s">
        <v>696</v>
      </c>
      <c r="H200" s="154">
        <v>5.7510000000000003</v>
      </c>
      <c r="I200" s="155"/>
      <c r="L200" s="150"/>
      <c r="M200" s="156"/>
      <c r="T200" s="157"/>
      <c r="AT200" s="152" t="s">
        <v>177</v>
      </c>
      <c r="AU200" s="152" t="s">
        <v>91</v>
      </c>
      <c r="AV200" s="12" t="s">
        <v>91</v>
      </c>
      <c r="AW200" s="12" t="s">
        <v>38</v>
      </c>
      <c r="AX200" s="12" t="s">
        <v>83</v>
      </c>
      <c r="AY200" s="152" t="s">
        <v>168</v>
      </c>
    </row>
    <row r="201" spans="2:51" s="12" customFormat="1" ht="11.25">
      <c r="B201" s="150"/>
      <c r="D201" s="151" t="s">
        <v>177</v>
      </c>
      <c r="E201" s="152" t="s">
        <v>1</v>
      </c>
      <c r="F201" s="153" t="s">
        <v>697</v>
      </c>
      <c r="H201" s="154">
        <v>0.69</v>
      </c>
      <c r="I201" s="155"/>
      <c r="L201" s="150"/>
      <c r="M201" s="156"/>
      <c r="T201" s="157"/>
      <c r="AT201" s="152" t="s">
        <v>177</v>
      </c>
      <c r="AU201" s="152" t="s">
        <v>91</v>
      </c>
      <c r="AV201" s="12" t="s">
        <v>91</v>
      </c>
      <c r="AW201" s="12" t="s">
        <v>38</v>
      </c>
      <c r="AX201" s="12" t="s">
        <v>83</v>
      </c>
      <c r="AY201" s="152" t="s">
        <v>168</v>
      </c>
    </row>
    <row r="202" spans="2:51" s="15" customFormat="1" ht="11.25">
      <c r="B202" s="171"/>
      <c r="D202" s="151" t="s">
        <v>177</v>
      </c>
      <c r="E202" s="172" t="s">
        <v>124</v>
      </c>
      <c r="F202" s="173" t="s">
        <v>279</v>
      </c>
      <c r="H202" s="174">
        <v>36.814999999999998</v>
      </c>
      <c r="I202" s="175"/>
      <c r="L202" s="171"/>
      <c r="M202" s="176"/>
      <c r="T202" s="177"/>
      <c r="AT202" s="172" t="s">
        <v>177</v>
      </c>
      <c r="AU202" s="172" t="s">
        <v>91</v>
      </c>
      <c r="AV202" s="15" t="s">
        <v>137</v>
      </c>
      <c r="AW202" s="15" t="s">
        <v>38</v>
      </c>
      <c r="AX202" s="15" t="s">
        <v>83</v>
      </c>
      <c r="AY202" s="172" t="s">
        <v>168</v>
      </c>
    </row>
    <row r="203" spans="2:51" s="14" customFormat="1" ht="11.25">
      <c r="B203" s="165"/>
      <c r="D203" s="151" t="s">
        <v>177</v>
      </c>
      <c r="E203" s="166" t="s">
        <v>1</v>
      </c>
      <c r="F203" s="167" t="s">
        <v>281</v>
      </c>
      <c r="H203" s="166" t="s">
        <v>1</v>
      </c>
      <c r="I203" s="168"/>
      <c r="L203" s="165"/>
      <c r="M203" s="169"/>
      <c r="T203" s="170"/>
      <c r="AT203" s="166" t="s">
        <v>177</v>
      </c>
      <c r="AU203" s="166" t="s">
        <v>91</v>
      </c>
      <c r="AV203" s="14" t="s">
        <v>25</v>
      </c>
      <c r="AW203" s="14" t="s">
        <v>38</v>
      </c>
      <c r="AX203" s="14" t="s">
        <v>83</v>
      </c>
      <c r="AY203" s="166" t="s">
        <v>168</v>
      </c>
    </row>
    <row r="204" spans="2:51" s="12" customFormat="1" ht="11.25">
      <c r="B204" s="150"/>
      <c r="D204" s="151" t="s">
        <v>177</v>
      </c>
      <c r="E204" s="152" t="s">
        <v>1</v>
      </c>
      <c r="F204" s="153" t="s">
        <v>698</v>
      </c>
      <c r="H204" s="154">
        <v>-5.61</v>
      </c>
      <c r="I204" s="155"/>
      <c r="L204" s="150"/>
      <c r="M204" s="156"/>
      <c r="T204" s="157"/>
      <c r="AT204" s="152" t="s">
        <v>177</v>
      </c>
      <c r="AU204" s="152" t="s">
        <v>91</v>
      </c>
      <c r="AV204" s="12" t="s">
        <v>91</v>
      </c>
      <c r="AW204" s="12" t="s">
        <v>38</v>
      </c>
      <c r="AX204" s="12" t="s">
        <v>83</v>
      </c>
      <c r="AY204" s="152" t="s">
        <v>168</v>
      </c>
    </row>
    <row r="205" spans="2:51" s="12" customFormat="1" ht="11.25">
      <c r="B205" s="150"/>
      <c r="D205" s="151" t="s">
        <v>177</v>
      </c>
      <c r="E205" s="152" t="s">
        <v>1</v>
      </c>
      <c r="F205" s="153" t="s">
        <v>699</v>
      </c>
      <c r="H205" s="154">
        <v>-1.056</v>
      </c>
      <c r="I205" s="155"/>
      <c r="L205" s="150"/>
      <c r="M205" s="156"/>
      <c r="T205" s="157"/>
      <c r="AT205" s="152" t="s">
        <v>177</v>
      </c>
      <c r="AU205" s="152" t="s">
        <v>91</v>
      </c>
      <c r="AV205" s="12" t="s">
        <v>91</v>
      </c>
      <c r="AW205" s="12" t="s">
        <v>38</v>
      </c>
      <c r="AX205" s="12" t="s">
        <v>83</v>
      </c>
      <c r="AY205" s="152" t="s">
        <v>168</v>
      </c>
    </row>
    <row r="206" spans="2:51" s="12" customFormat="1" ht="11.25">
      <c r="B206" s="150"/>
      <c r="D206" s="151" t="s">
        <v>177</v>
      </c>
      <c r="E206" s="152" t="s">
        <v>1</v>
      </c>
      <c r="F206" s="153" t="s">
        <v>700</v>
      </c>
      <c r="H206" s="154">
        <v>-1.1399999999999999</v>
      </c>
      <c r="I206" s="155"/>
      <c r="L206" s="150"/>
      <c r="M206" s="156"/>
      <c r="T206" s="157"/>
      <c r="AT206" s="152" t="s">
        <v>177</v>
      </c>
      <c r="AU206" s="152" t="s">
        <v>91</v>
      </c>
      <c r="AV206" s="12" t="s">
        <v>91</v>
      </c>
      <c r="AW206" s="12" t="s">
        <v>38</v>
      </c>
      <c r="AX206" s="12" t="s">
        <v>83</v>
      </c>
      <c r="AY206" s="152" t="s">
        <v>168</v>
      </c>
    </row>
    <row r="207" spans="2:51" s="13" customFormat="1" ht="11.25">
      <c r="B207" s="158"/>
      <c r="D207" s="151" t="s">
        <v>177</v>
      </c>
      <c r="E207" s="159" t="s">
        <v>624</v>
      </c>
      <c r="F207" s="160" t="s">
        <v>217</v>
      </c>
      <c r="H207" s="161">
        <v>29.009</v>
      </c>
      <c r="I207" s="162"/>
      <c r="L207" s="158"/>
      <c r="M207" s="163"/>
      <c r="T207" s="164"/>
      <c r="AT207" s="159" t="s">
        <v>177</v>
      </c>
      <c r="AU207" s="159" t="s">
        <v>91</v>
      </c>
      <c r="AV207" s="13" t="s">
        <v>175</v>
      </c>
      <c r="AW207" s="13" t="s">
        <v>38</v>
      </c>
      <c r="AX207" s="13" t="s">
        <v>83</v>
      </c>
      <c r="AY207" s="159" t="s">
        <v>168</v>
      </c>
    </row>
    <row r="208" spans="2:51" s="14" customFormat="1" ht="11.25">
      <c r="B208" s="165"/>
      <c r="D208" s="151" t="s">
        <v>177</v>
      </c>
      <c r="E208" s="166" t="s">
        <v>1</v>
      </c>
      <c r="F208" s="167" t="s">
        <v>283</v>
      </c>
      <c r="H208" s="166" t="s">
        <v>1</v>
      </c>
      <c r="I208" s="168"/>
      <c r="L208" s="165"/>
      <c r="M208" s="169"/>
      <c r="T208" s="170"/>
      <c r="AT208" s="166" t="s">
        <v>177</v>
      </c>
      <c r="AU208" s="166" t="s">
        <v>91</v>
      </c>
      <c r="AV208" s="14" t="s">
        <v>25</v>
      </c>
      <c r="AW208" s="14" t="s">
        <v>38</v>
      </c>
      <c r="AX208" s="14" t="s">
        <v>83</v>
      </c>
      <c r="AY208" s="166" t="s">
        <v>168</v>
      </c>
    </row>
    <row r="209" spans="2:65" s="12" customFormat="1" ht="11.25">
      <c r="B209" s="150"/>
      <c r="D209" s="151" t="s">
        <v>177</v>
      </c>
      <c r="E209" s="152" t="s">
        <v>1</v>
      </c>
      <c r="F209" s="153" t="s">
        <v>701</v>
      </c>
      <c r="H209" s="154">
        <v>0.72499999999999998</v>
      </c>
      <c r="I209" s="155"/>
      <c r="L209" s="150"/>
      <c r="M209" s="156"/>
      <c r="T209" s="157"/>
      <c r="AT209" s="152" t="s">
        <v>177</v>
      </c>
      <c r="AU209" s="152" t="s">
        <v>91</v>
      </c>
      <c r="AV209" s="12" t="s">
        <v>91</v>
      </c>
      <c r="AW209" s="12" t="s">
        <v>38</v>
      </c>
      <c r="AX209" s="12" t="s">
        <v>83</v>
      </c>
      <c r="AY209" s="152" t="s">
        <v>168</v>
      </c>
    </row>
    <row r="210" spans="2:65" s="13" customFormat="1" ht="11.25">
      <c r="B210" s="158"/>
      <c r="D210" s="151" t="s">
        <v>177</v>
      </c>
      <c r="E210" s="159" t="s">
        <v>1</v>
      </c>
      <c r="F210" s="160" t="s">
        <v>217</v>
      </c>
      <c r="H210" s="161">
        <v>0.72499999999999998</v>
      </c>
      <c r="I210" s="162"/>
      <c r="L210" s="158"/>
      <c r="M210" s="163"/>
      <c r="T210" s="164"/>
      <c r="AT210" s="159" t="s">
        <v>177</v>
      </c>
      <c r="AU210" s="159" t="s">
        <v>91</v>
      </c>
      <c r="AV210" s="13" t="s">
        <v>175</v>
      </c>
      <c r="AW210" s="13" t="s">
        <v>38</v>
      </c>
      <c r="AX210" s="13" t="s">
        <v>25</v>
      </c>
      <c r="AY210" s="159" t="s">
        <v>168</v>
      </c>
    </row>
    <row r="211" spans="2:65" s="1" customFormat="1" ht="33" customHeight="1">
      <c r="B211" s="32"/>
      <c r="C211" s="137" t="s">
        <v>270</v>
      </c>
      <c r="D211" s="137" t="s">
        <v>170</v>
      </c>
      <c r="E211" s="138" t="s">
        <v>286</v>
      </c>
      <c r="F211" s="139" t="s">
        <v>287</v>
      </c>
      <c r="G211" s="140" t="s">
        <v>250</v>
      </c>
      <c r="H211" s="141">
        <v>10.153</v>
      </c>
      <c r="I211" s="142"/>
      <c r="J211" s="143">
        <f>ROUND(I211*H211,2)</f>
        <v>0</v>
      </c>
      <c r="K211" s="139" t="s">
        <v>174</v>
      </c>
      <c r="L211" s="32"/>
      <c r="M211" s="144" t="s">
        <v>1</v>
      </c>
      <c r="N211" s="145" t="s">
        <v>48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175</v>
      </c>
      <c r="AT211" s="148" t="s">
        <v>170</v>
      </c>
      <c r="AU211" s="148" t="s">
        <v>91</v>
      </c>
      <c r="AY211" s="17" t="s">
        <v>168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25</v>
      </c>
      <c r="BK211" s="149">
        <f>ROUND(I211*H211,2)</f>
        <v>0</v>
      </c>
      <c r="BL211" s="17" t="s">
        <v>175</v>
      </c>
      <c r="BM211" s="148" t="s">
        <v>288</v>
      </c>
    </row>
    <row r="212" spans="2:65" s="12" customFormat="1" ht="11.25">
      <c r="B212" s="150"/>
      <c r="D212" s="151" t="s">
        <v>177</v>
      </c>
      <c r="E212" s="152" t="s">
        <v>1</v>
      </c>
      <c r="F212" s="153" t="s">
        <v>702</v>
      </c>
      <c r="H212" s="154">
        <v>10.153</v>
      </c>
      <c r="I212" s="155"/>
      <c r="L212" s="150"/>
      <c r="M212" s="156"/>
      <c r="T212" s="157"/>
      <c r="AT212" s="152" t="s">
        <v>177</v>
      </c>
      <c r="AU212" s="152" t="s">
        <v>91</v>
      </c>
      <c r="AV212" s="12" t="s">
        <v>91</v>
      </c>
      <c r="AW212" s="12" t="s">
        <v>38</v>
      </c>
      <c r="AX212" s="12" t="s">
        <v>25</v>
      </c>
      <c r="AY212" s="152" t="s">
        <v>168</v>
      </c>
    </row>
    <row r="213" spans="2:65" s="1" customFormat="1" ht="33" customHeight="1">
      <c r="B213" s="32"/>
      <c r="C213" s="137" t="s">
        <v>285</v>
      </c>
      <c r="D213" s="137" t="s">
        <v>170</v>
      </c>
      <c r="E213" s="138" t="s">
        <v>291</v>
      </c>
      <c r="F213" s="139" t="s">
        <v>292</v>
      </c>
      <c r="G213" s="140" t="s">
        <v>250</v>
      </c>
      <c r="H213" s="141">
        <v>3.6259999999999999</v>
      </c>
      <c r="I213" s="142"/>
      <c r="J213" s="143">
        <f>ROUND(I213*H213,2)</f>
        <v>0</v>
      </c>
      <c r="K213" s="139" t="s">
        <v>174</v>
      </c>
      <c r="L213" s="32"/>
      <c r="M213" s="144" t="s">
        <v>1</v>
      </c>
      <c r="N213" s="145" t="s">
        <v>48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175</v>
      </c>
      <c r="AT213" s="148" t="s">
        <v>170</v>
      </c>
      <c r="AU213" s="148" t="s">
        <v>91</v>
      </c>
      <c r="AY213" s="17" t="s">
        <v>168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25</v>
      </c>
      <c r="BK213" s="149">
        <f>ROUND(I213*H213,2)</f>
        <v>0</v>
      </c>
      <c r="BL213" s="17" t="s">
        <v>175</v>
      </c>
      <c r="BM213" s="148" t="s">
        <v>293</v>
      </c>
    </row>
    <row r="214" spans="2:65" s="12" customFormat="1" ht="11.25">
      <c r="B214" s="150"/>
      <c r="D214" s="151" t="s">
        <v>177</v>
      </c>
      <c r="E214" s="152" t="s">
        <v>1</v>
      </c>
      <c r="F214" s="153" t="s">
        <v>703</v>
      </c>
      <c r="H214" s="154">
        <v>3.6259999999999999</v>
      </c>
      <c r="I214" s="155"/>
      <c r="L214" s="150"/>
      <c r="M214" s="156"/>
      <c r="T214" s="157"/>
      <c r="AT214" s="152" t="s">
        <v>177</v>
      </c>
      <c r="AU214" s="152" t="s">
        <v>91</v>
      </c>
      <c r="AV214" s="12" t="s">
        <v>91</v>
      </c>
      <c r="AW214" s="12" t="s">
        <v>38</v>
      </c>
      <c r="AX214" s="12" t="s">
        <v>25</v>
      </c>
      <c r="AY214" s="152" t="s">
        <v>168</v>
      </c>
    </row>
    <row r="215" spans="2:65" s="1" customFormat="1" ht="24.2" customHeight="1">
      <c r="B215" s="32"/>
      <c r="C215" s="137" t="s">
        <v>290</v>
      </c>
      <c r="D215" s="137" t="s">
        <v>170</v>
      </c>
      <c r="E215" s="138" t="s">
        <v>704</v>
      </c>
      <c r="F215" s="139" t="s">
        <v>297</v>
      </c>
      <c r="G215" s="140" t="s">
        <v>199</v>
      </c>
      <c r="H215" s="141">
        <v>8.3000000000000007</v>
      </c>
      <c r="I215" s="142"/>
      <c r="J215" s="143">
        <f>ROUND(I215*H215,2)</f>
        <v>0</v>
      </c>
      <c r="K215" s="139" t="s">
        <v>189</v>
      </c>
      <c r="L215" s="32"/>
      <c r="M215" s="144" t="s">
        <v>1</v>
      </c>
      <c r="N215" s="145" t="s">
        <v>48</v>
      </c>
      <c r="P215" s="146">
        <f>O215*H215</f>
        <v>0</v>
      </c>
      <c r="Q215" s="146">
        <v>0</v>
      </c>
      <c r="R215" s="146">
        <f>Q215*H215</f>
        <v>0</v>
      </c>
      <c r="S215" s="146">
        <v>1.5520000000000001E-2</v>
      </c>
      <c r="T215" s="147">
        <f>S215*H215</f>
        <v>0.12881600000000001</v>
      </c>
      <c r="AR215" s="148" t="s">
        <v>175</v>
      </c>
      <c r="AT215" s="148" t="s">
        <v>170</v>
      </c>
      <c r="AU215" s="148" t="s">
        <v>91</v>
      </c>
      <c r="AY215" s="17" t="s">
        <v>168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25</v>
      </c>
      <c r="BK215" s="149">
        <f>ROUND(I215*H215,2)</f>
        <v>0</v>
      </c>
      <c r="BL215" s="17" t="s">
        <v>175</v>
      </c>
      <c r="BM215" s="148" t="s">
        <v>298</v>
      </c>
    </row>
    <row r="216" spans="2:65" s="12" customFormat="1" ht="11.25">
      <c r="B216" s="150"/>
      <c r="D216" s="151" t="s">
        <v>177</v>
      </c>
      <c r="E216" s="152" t="s">
        <v>1</v>
      </c>
      <c r="F216" s="153" t="s">
        <v>705</v>
      </c>
      <c r="H216" s="154">
        <v>8.3000000000000007</v>
      </c>
      <c r="I216" s="155"/>
      <c r="L216" s="150"/>
      <c r="M216" s="156"/>
      <c r="T216" s="157"/>
      <c r="AT216" s="152" t="s">
        <v>177</v>
      </c>
      <c r="AU216" s="152" t="s">
        <v>91</v>
      </c>
      <c r="AV216" s="12" t="s">
        <v>91</v>
      </c>
      <c r="AW216" s="12" t="s">
        <v>38</v>
      </c>
      <c r="AX216" s="12" t="s">
        <v>25</v>
      </c>
      <c r="AY216" s="152" t="s">
        <v>168</v>
      </c>
    </row>
    <row r="217" spans="2:65" s="1" customFormat="1" ht="24.2" customHeight="1">
      <c r="B217" s="32"/>
      <c r="C217" s="137" t="s">
        <v>295</v>
      </c>
      <c r="D217" s="137" t="s">
        <v>170</v>
      </c>
      <c r="E217" s="138" t="s">
        <v>706</v>
      </c>
      <c r="F217" s="139" t="s">
        <v>707</v>
      </c>
      <c r="G217" s="140" t="s">
        <v>199</v>
      </c>
      <c r="H217" s="141">
        <v>9.6</v>
      </c>
      <c r="I217" s="142"/>
      <c r="J217" s="143">
        <f>ROUND(I217*H217,2)</f>
        <v>0</v>
      </c>
      <c r="K217" s="139" t="s">
        <v>189</v>
      </c>
      <c r="L217" s="32"/>
      <c r="M217" s="144" t="s">
        <v>1</v>
      </c>
      <c r="N217" s="145" t="s">
        <v>48</v>
      </c>
      <c r="P217" s="146">
        <f>O217*H217</f>
        <v>0</v>
      </c>
      <c r="Q217" s="146">
        <v>0</v>
      </c>
      <c r="R217" s="146">
        <f>Q217*H217</f>
        <v>0</v>
      </c>
      <c r="S217" s="146">
        <v>2.5000000000000001E-3</v>
      </c>
      <c r="T217" s="147">
        <f>S217*H217</f>
        <v>2.4E-2</v>
      </c>
      <c r="AR217" s="148" t="s">
        <v>175</v>
      </c>
      <c r="AT217" s="148" t="s">
        <v>170</v>
      </c>
      <c r="AU217" s="148" t="s">
        <v>91</v>
      </c>
      <c r="AY217" s="17" t="s">
        <v>168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25</v>
      </c>
      <c r="BK217" s="149">
        <f>ROUND(I217*H217,2)</f>
        <v>0</v>
      </c>
      <c r="BL217" s="17" t="s">
        <v>175</v>
      </c>
      <c r="BM217" s="148" t="s">
        <v>708</v>
      </c>
    </row>
    <row r="218" spans="2:65" s="12" customFormat="1" ht="11.25">
      <c r="B218" s="150"/>
      <c r="D218" s="151" t="s">
        <v>177</v>
      </c>
      <c r="E218" s="152" t="s">
        <v>1</v>
      </c>
      <c r="F218" s="153" t="s">
        <v>709</v>
      </c>
      <c r="H218" s="154">
        <v>8.3000000000000007</v>
      </c>
      <c r="I218" s="155"/>
      <c r="L218" s="150"/>
      <c r="M218" s="156"/>
      <c r="T218" s="157"/>
      <c r="AT218" s="152" t="s">
        <v>177</v>
      </c>
      <c r="AU218" s="152" t="s">
        <v>91</v>
      </c>
      <c r="AV218" s="12" t="s">
        <v>91</v>
      </c>
      <c r="AW218" s="12" t="s">
        <v>38</v>
      </c>
      <c r="AX218" s="12" t="s">
        <v>83</v>
      </c>
      <c r="AY218" s="152" t="s">
        <v>168</v>
      </c>
    </row>
    <row r="219" spans="2:65" s="12" customFormat="1" ht="11.25">
      <c r="B219" s="150"/>
      <c r="D219" s="151" t="s">
        <v>177</v>
      </c>
      <c r="E219" s="152" t="s">
        <v>1</v>
      </c>
      <c r="F219" s="153" t="s">
        <v>710</v>
      </c>
      <c r="H219" s="154">
        <v>1.3</v>
      </c>
      <c r="I219" s="155"/>
      <c r="L219" s="150"/>
      <c r="M219" s="156"/>
      <c r="T219" s="157"/>
      <c r="AT219" s="152" t="s">
        <v>177</v>
      </c>
      <c r="AU219" s="152" t="s">
        <v>91</v>
      </c>
      <c r="AV219" s="12" t="s">
        <v>91</v>
      </c>
      <c r="AW219" s="12" t="s">
        <v>38</v>
      </c>
      <c r="AX219" s="12" t="s">
        <v>83</v>
      </c>
      <c r="AY219" s="152" t="s">
        <v>168</v>
      </c>
    </row>
    <row r="220" spans="2:65" s="13" customFormat="1" ht="11.25">
      <c r="B220" s="158"/>
      <c r="D220" s="151" t="s">
        <v>177</v>
      </c>
      <c r="E220" s="159" t="s">
        <v>1</v>
      </c>
      <c r="F220" s="160" t="s">
        <v>217</v>
      </c>
      <c r="H220" s="161">
        <v>9.6</v>
      </c>
      <c r="I220" s="162"/>
      <c r="L220" s="158"/>
      <c r="M220" s="163"/>
      <c r="T220" s="164"/>
      <c r="AT220" s="159" t="s">
        <v>177</v>
      </c>
      <c r="AU220" s="159" t="s">
        <v>91</v>
      </c>
      <c r="AV220" s="13" t="s">
        <v>175</v>
      </c>
      <c r="AW220" s="13" t="s">
        <v>38</v>
      </c>
      <c r="AX220" s="13" t="s">
        <v>25</v>
      </c>
      <c r="AY220" s="159" t="s">
        <v>168</v>
      </c>
    </row>
    <row r="221" spans="2:65" s="1" customFormat="1" ht="24.2" customHeight="1">
      <c r="B221" s="32"/>
      <c r="C221" s="137" t="s">
        <v>300</v>
      </c>
      <c r="D221" s="137" t="s">
        <v>170</v>
      </c>
      <c r="E221" s="138" t="s">
        <v>301</v>
      </c>
      <c r="F221" s="139" t="s">
        <v>302</v>
      </c>
      <c r="G221" s="140" t="s">
        <v>181</v>
      </c>
      <c r="H221" s="141">
        <v>0.153</v>
      </c>
      <c r="I221" s="142"/>
      <c r="J221" s="143">
        <f>ROUND(I221*H221,2)</f>
        <v>0</v>
      </c>
      <c r="K221" s="139" t="s">
        <v>174</v>
      </c>
      <c r="L221" s="32"/>
      <c r="M221" s="144" t="s">
        <v>1</v>
      </c>
      <c r="N221" s="145" t="s">
        <v>48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175</v>
      </c>
      <c r="AT221" s="148" t="s">
        <v>170</v>
      </c>
      <c r="AU221" s="148" t="s">
        <v>91</v>
      </c>
      <c r="AY221" s="17" t="s">
        <v>168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25</v>
      </c>
      <c r="BK221" s="149">
        <f>ROUND(I221*H221,2)</f>
        <v>0</v>
      </c>
      <c r="BL221" s="17" t="s">
        <v>175</v>
      </c>
      <c r="BM221" s="148" t="s">
        <v>303</v>
      </c>
    </row>
    <row r="222" spans="2:65" s="1" customFormat="1" ht="24.2" customHeight="1">
      <c r="B222" s="32"/>
      <c r="C222" s="137" t="s">
        <v>304</v>
      </c>
      <c r="D222" s="137" t="s">
        <v>170</v>
      </c>
      <c r="E222" s="138" t="s">
        <v>305</v>
      </c>
      <c r="F222" s="139" t="s">
        <v>306</v>
      </c>
      <c r="G222" s="140" t="s">
        <v>181</v>
      </c>
      <c r="H222" s="141">
        <v>0.153</v>
      </c>
      <c r="I222" s="142"/>
      <c r="J222" s="143">
        <f>ROUND(I222*H222,2)</f>
        <v>0</v>
      </c>
      <c r="K222" s="139" t="s">
        <v>174</v>
      </c>
      <c r="L222" s="32"/>
      <c r="M222" s="144" t="s">
        <v>1</v>
      </c>
      <c r="N222" s="145" t="s">
        <v>48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175</v>
      </c>
      <c r="AT222" s="148" t="s">
        <v>170</v>
      </c>
      <c r="AU222" s="148" t="s">
        <v>91</v>
      </c>
      <c r="AY222" s="17" t="s">
        <v>168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25</v>
      </c>
      <c r="BK222" s="149">
        <f>ROUND(I222*H222,2)</f>
        <v>0</v>
      </c>
      <c r="BL222" s="17" t="s">
        <v>175</v>
      </c>
      <c r="BM222" s="148" t="s">
        <v>307</v>
      </c>
    </row>
    <row r="223" spans="2:65" s="1" customFormat="1" ht="24.2" customHeight="1">
      <c r="B223" s="32"/>
      <c r="C223" s="137" t="s">
        <v>308</v>
      </c>
      <c r="D223" s="137" t="s">
        <v>170</v>
      </c>
      <c r="E223" s="138" t="s">
        <v>309</v>
      </c>
      <c r="F223" s="139" t="s">
        <v>310</v>
      </c>
      <c r="G223" s="140" t="s">
        <v>181</v>
      </c>
      <c r="H223" s="141">
        <v>1.071</v>
      </c>
      <c r="I223" s="142"/>
      <c r="J223" s="143">
        <f>ROUND(I223*H223,2)</f>
        <v>0</v>
      </c>
      <c r="K223" s="139" t="s">
        <v>174</v>
      </c>
      <c r="L223" s="32"/>
      <c r="M223" s="144" t="s">
        <v>1</v>
      </c>
      <c r="N223" s="145" t="s">
        <v>48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175</v>
      </c>
      <c r="AT223" s="148" t="s">
        <v>170</v>
      </c>
      <c r="AU223" s="148" t="s">
        <v>91</v>
      </c>
      <c r="AY223" s="17" t="s">
        <v>168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25</v>
      </c>
      <c r="BK223" s="149">
        <f>ROUND(I223*H223,2)</f>
        <v>0</v>
      </c>
      <c r="BL223" s="17" t="s">
        <v>175</v>
      </c>
      <c r="BM223" s="148" t="s">
        <v>311</v>
      </c>
    </row>
    <row r="224" spans="2:65" s="12" customFormat="1" ht="11.25">
      <c r="B224" s="150"/>
      <c r="D224" s="151" t="s">
        <v>177</v>
      </c>
      <c r="F224" s="153" t="s">
        <v>711</v>
      </c>
      <c r="H224" s="154">
        <v>1.071</v>
      </c>
      <c r="I224" s="155"/>
      <c r="L224" s="150"/>
      <c r="M224" s="156"/>
      <c r="T224" s="157"/>
      <c r="AT224" s="152" t="s">
        <v>177</v>
      </c>
      <c r="AU224" s="152" t="s">
        <v>91</v>
      </c>
      <c r="AV224" s="12" t="s">
        <v>91</v>
      </c>
      <c r="AW224" s="12" t="s">
        <v>4</v>
      </c>
      <c r="AX224" s="12" t="s">
        <v>25</v>
      </c>
      <c r="AY224" s="152" t="s">
        <v>168</v>
      </c>
    </row>
    <row r="225" spans="2:65" s="1" customFormat="1" ht="16.5" customHeight="1">
      <c r="B225" s="32"/>
      <c r="C225" s="137" t="s">
        <v>313</v>
      </c>
      <c r="D225" s="137" t="s">
        <v>170</v>
      </c>
      <c r="E225" s="138" t="s">
        <v>314</v>
      </c>
      <c r="F225" s="139" t="s">
        <v>315</v>
      </c>
      <c r="G225" s="140" t="s">
        <v>181</v>
      </c>
      <c r="H225" s="141">
        <v>0.153</v>
      </c>
      <c r="I225" s="142"/>
      <c r="J225" s="143">
        <f>ROUND(I225*H225,2)</f>
        <v>0</v>
      </c>
      <c r="K225" s="139" t="s">
        <v>189</v>
      </c>
      <c r="L225" s="32"/>
      <c r="M225" s="144" t="s">
        <v>1</v>
      </c>
      <c r="N225" s="145" t="s">
        <v>48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175</v>
      </c>
      <c r="AT225" s="148" t="s">
        <v>170</v>
      </c>
      <c r="AU225" s="148" t="s">
        <v>91</v>
      </c>
      <c r="AY225" s="17" t="s">
        <v>168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25</v>
      </c>
      <c r="BK225" s="149">
        <f>ROUND(I225*H225,2)</f>
        <v>0</v>
      </c>
      <c r="BL225" s="17" t="s">
        <v>175</v>
      </c>
      <c r="BM225" s="148" t="s">
        <v>316</v>
      </c>
    </row>
    <row r="226" spans="2:65" s="1" customFormat="1" ht="21.75" customHeight="1">
      <c r="B226" s="32"/>
      <c r="C226" s="137" t="s">
        <v>87</v>
      </c>
      <c r="D226" s="137" t="s">
        <v>170</v>
      </c>
      <c r="E226" s="138" t="s">
        <v>317</v>
      </c>
      <c r="F226" s="139" t="s">
        <v>318</v>
      </c>
      <c r="G226" s="140" t="s">
        <v>173</v>
      </c>
      <c r="H226" s="141">
        <v>66.936000000000007</v>
      </c>
      <c r="I226" s="142"/>
      <c r="J226" s="143">
        <f>ROUND(I226*H226,2)</f>
        <v>0</v>
      </c>
      <c r="K226" s="139" t="s">
        <v>174</v>
      </c>
      <c r="L226" s="32"/>
      <c r="M226" s="144" t="s">
        <v>1</v>
      </c>
      <c r="N226" s="145" t="s">
        <v>48</v>
      </c>
      <c r="P226" s="146">
        <f>O226*H226</f>
        <v>0</v>
      </c>
      <c r="Q226" s="146">
        <v>8.4000000000000003E-4</v>
      </c>
      <c r="R226" s="146">
        <f>Q226*H226</f>
        <v>5.6226240000000011E-2</v>
      </c>
      <c r="S226" s="146">
        <v>0</v>
      </c>
      <c r="T226" s="147">
        <f>S226*H226</f>
        <v>0</v>
      </c>
      <c r="AR226" s="148" t="s">
        <v>175</v>
      </c>
      <c r="AT226" s="148" t="s">
        <v>170</v>
      </c>
      <c r="AU226" s="148" t="s">
        <v>91</v>
      </c>
      <c r="AY226" s="17" t="s">
        <v>168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25</v>
      </c>
      <c r="BK226" s="149">
        <f>ROUND(I226*H226,2)</f>
        <v>0</v>
      </c>
      <c r="BL226" s="17" t="s">
        <v>175</v>
      </c>
      <c r="BM226" s="148" t="s">
        <v>319</v>
      </c>
    </row>
    <row r="227" spans="2:65" s="14" customFormat="1" ht="11.25">
      <c r="B227" s="165"/>
      <c r="D227" s="151" t="s">
        <v>177</v>
      </c>
      <c r="E227" s="166" t="s">
        <v>1</v>
      </c>
      <c r="F227" s="167" t="s">
        <v>689</v>
      </c>
      <c r="H227" s="166" t="s">
        <v>1</v>
      </c>
      <c r="I227" s="168"/>
      <c r="L227" s="165"/>
      <c r="M227" s="169"/>
      <c r="T227" s="170"/>
      <c r="AT227" s="166" t="s">
        <v>177</v>
      </c>
      <c r="AU227" s="166" t="s">
        <v>91</v>
      </c>
      <c r="AV227" s="14" t="s">
        <v>25</v>
      </c>
      <c r="AW227" s="14" t="s">
        <v>38</v>
      </c>
      <c r="AX227" s="14" t="s">
        <v>83</v>
      </c>
      <c r="AY227" s="166" t="s">
        <v>168</v>
      </c>
    </row>
    <row r="228" spans="2:65" s="12" customFormat="1" ht="11.25">
      <c r="B228" s="150"/>
      <c r="D228" s="151" t="s">
        <v>177</v>
      </c>
      <c r="E228" s="152" t="s">
        <v>1</v>
      </c>
      <c r="F228" s="153" t="s">
        <v>712</v>
      </c>
      <c r="H228" s="154">
        <v>4.7060000000000004</v>
      </c>
      <c r="I228" s="155"/>
      <c r="L228" s="150"/>
      <c r="M228" s="156"/>
      <c r="T228" s="157"/>
      <c r="AT228" s="152" t="s">
        <v>177</v>
      </c>
      <c r="AU228" s="152" t="s">
        <v>91</v>
      </c>
      <c r="AV228" s="12" t="s">
        <v>91</v>
      </c>
      <c r="AW228" s="12" t="s">
        <v>38</v>
      </c>
      <c r="AX228" s="12" t="s">
        <v>83</v>
      </c>
      <c r="AY228" s="152" t="s">
        <v>168</v>
      </c>
    </row>
    <row r="229" spans="2:65" s="14" customFormat="1" ht="11.25">
      <c r="B229" s="165"/>
      <c r="D229" s="151" t="s">
        <v>177</v>
      </c>
      <c r="E229" s="166" t="s">
        <v>1</v>
      </c>
      <c r="F229" s="167" t="s">
        <v>691</v>
      </c>
      <c r="H229" s="166" t="s">
        <v>1</v>
      </c>
      <c r="I229" s="168"/>
      <c r="L229" s="165"/>
      <c r="M229" s="169"/>
      <c r="T229" s="170"/>
      <c r="AT229" s="166" t="s">
        <v>177</v>
      </c>
      <c r="AU229" s="166" t="s">
        <v>91</v>
      </c>
      <c r="AV229" s="14" t="s">
        <v>25</v>
      </c>
      <c r="AW229" s="14" t="s">
        <v>38</v>
      </c>
      <c r="AX229" s="14" t="s">
        <v>83</v>
      </c>
      <c r="AY229" s="166" t="s">
        <v>168</v>
      </c>
    </row>
    <row r="230" spans="2:65" s="12" customFormat="1" ht="11.25">
      <c r="B230" s="150"/>
      <c r="D230" s="151" t="s">
        <v>177</v>
      </c>
      <c r="E230" s="152" t="s">
        <v>1</v>
      </c>
      <c r="F230" s="153" t="s">
        <v>713</v>
      </c>
      <c r="H230" s="154">
        <v>12.994999999999999</v>
      </c>
      <c r="I230" s="155"/>
      <c r="L230" s="150"/>
      <c r="M230" s="156"/>
      <c r="T230" s="157"/>
      <c r="AT230" s="152" t="s">
        <v>177</v>
      </c>
      <c r="AU230" s="152" t="s">
        <v>91</v>
      </c>
      <c r="AV230" s="12" t="s">
        <v>91</v>
      </c>
      <c r="AW230" s="12" t="s">
        <v>38</v>
      </c>
      <c r="AX230" s="12" t="s">
        <v>83</v>
      </c>
      <c r="AY230" s="152" t="s">
        <v>168</v>
      </c>
    </row>
    <row r="231" spans="2:65" s="12" customFormat="1" ht="11.25">
      <c r="B231" s="150"/>
      <c r="D231" s="151" t="s">
        <v>177</v>
      </c>
      <c r="E231" s="152" t="s">
        <v>1</v>
      </c>
      <c r="F231" s="153" t="s">
        <v>714</v>
      </c>
      <c r="H231" s="154">
        <v>17.785</v>
      </c>
      <c r="I231" s="155"/>
      <c r="L231" s="150"/>
      <c r="M231" s="156"/>
      <c r="T231" s="157"/>
      <c r="AT231" s="152" t="s">
        <v>177</v>
      </c>
      <c r="AU231" s="152" t="s">
        <v>91</v>
      </c>
      <c r="AV231" s="12" t="s">
        <v>91</v>
      </c>
      <c r="AW231" s="12" t="s">
        <v>38</v>
      </c>
      <c r="AX231" s="12" t="s">
        <v>83</v>
      </c>
      <c r="AY231" s="152" t="s">
        <v>168</v>
      </c>
    </row>
    <row r="232" spans="2:65" s="14" customFormat="1" ht="11.25">
      <c r="B232" s="165"/>
      <c r="D232" s="151" t="s">
        <v>177</v>
      </c>
      <c r="E232" s="166" t="s">
        <v>1</v>
      </c>
      <c r="F232" s="167" t="s">
        <v>694</v>
      </c>
      <c r="H232" s="166" t="s">
        <v>1</v>
      </c>
      <c r="I232" s="168"/>
      <c r="L232" s="165"/>
      <c r="M232" s="169"/>
      <c r="T232" s="170"/>
      <c r="AT232" s="166" t="s">
        <v>177</v>
      </c>
      <c r="AU232" s="166" t="s">
        <v>91</v>
      </c>
      <c r="AV232" s="14" t="s">
        <v>25</v>
      </c>
      <c r="AW232" s="14" t="s">
        <v>38</v>
      </c>
      <c r="AX232" s="14" t="s">
        <v>83</v>
      </c>
      <c r="AY232" s="166" t="s">
        <v>168</v>
      </c>
    </row>
    <row r="233" spans="2:65" s="12" customFormat="1" ht="11.25">
      <c r="B233" s="150"/>
      <c r="D233" s="151" t="s">
        <v>177</v>
      </c>
      <c r="E233" s="152" t="s">
        <v>1</v>
      </c>
      <c r="F233" s="153" t="s">
        <v>715</v>
      </c>
      <c r="H233" s="154">
        <v>19.739999999999998</v>
      </c>
      <c r="I233" s="155"/>
      <c r="L233" s="150"/>
      <c r="M233" s="156"/>
      <c r="T233" s="157"/>
      <c r="AT233" s="152" t="s">
        <v>177</v>
      </c>
      <c r="AU233" s="152" t="s">
        <v>91</v>
      </c>
      <c r="AV233" s="12" t="s">
        <v>91</v>
      </c>
      <c r="AW233" s="12" t="s">
        <v>38</v>
      </c>
      <c r="AX233" s="12" t="s">
        <v>83</v>
      </c>
      <c r="AY233" s="152" t="s">
        <v>168</v>
      </c>
    </row>
    <row r="234" spans="2:65" s="12" customFormat="1" ht="11.25">
      <c r="B234" s="150"/>
      <c r="D234" s="151" t="s">
        <v>177</v>
      </c>
      <c r="E234" s="152" t="s">
        <v>1</v>
      </c>
      <c r="F234" s="153" t="s">
        <v>716</v>
      </c>
      <c r="H234" s="154">
        <v>10.456</v>
      </c>
      <c r="I234" s="155"/>
      <c r="L234" s="150"/>
      <c r="M234" s="156"/>
      <c r="T234" s="157"/>
      <c r="AT234" s="152" t="s">
        <v>177</v>
      </c>
      <c r="AU234" s="152" t="s">
        <v>91</v>
      </c>
      <c r="AV234" s="12" t="s">
        <v>91</v>
      </c>
      <c r="AW234" s="12" t="s">
        <v>38</v>
      </c>
      <c r="AX234" s="12" t="s">
        <v>83</v>
      </c>
      <c r="AY234" s="152" t="s">
        <v>168</v>
      </c>
    </row>
    <row r="235" spans="2:65" s="12" customFormat="1" ht="11.25">
      <c r="B235" s="150"/>
      <c r="D235" s="151" t="s">
        <v>177</v>
      </c>
      <c r="E235" s="152" t="s">
        <v>1</v>
      </c>
      <c r="F235" s="153" t="s">
        <v>717</v>
      </c>
      <c r="H235" s="154">
        <v>1.254</v>
      </c>
      <c r="I235" s="155"/>
      <c r="L235" s="150"/>
      <c r="M235" s="156"/>
      <c r="T235" s="157"/>
      <c r="AT235" s="152" t="s">
        <v>177</v>
      </c>
      <c r="AU235" s="152" t="s">
        <v>91</v>
      </c>
      <c r="AV235" s="12" t="s">
        <v>91</v>
      </c>
      <c r="AW235" s="12" t="s">
        <v>38</v>
      </c>
      <c r="AX235" s="12" t="s">
        <v>83</v>
      </c>
      <c r="AY235" s="152" t="s">
        <v>168</v>
      </c>
    </row>
    <row r="236" spans="2:65" s="13" customFormat="1" ht="11.25">
      <c r="B236" s="158"/>
      <c r="D236" s="151" t="s">
        <v>177</v>
      </c>
      <c r="E236" s="159" t="s">
        <v>1</v>
      </c>
      <c r="F236" s="160" t="s">
        <v>217</v>
      </c>
      <c r="H236" s="161">
        <v>66.936000000000007</v>
      </c>
      <c r="I236" s="162"/>
      <c r="L236" s="158"/>
      <c r="M236" s="163"/>
      <c r="T236" s="164"/>
      <c r="AT236" s="159" t="s">
        <v>177</v>
      </c>
      <c r="AU236" s="159" t="s">
        <v>91</v>
      </c>
      <c r="AV236" s="13" t="s">
        <v>175</v>
      </c>
      <c r="AW236" s="13" t="s">
        <v>38</v>
      </c>
      <c r="AX236" s="13" t="s">
        <v>25</v>
      </c>
      <c r="AY236" s="159" t="s">
        <v>168</v>
      </c>
    </row>
    <row r="237" spans="2:65" s="1" customFormat="1" ht="24.2" customHeight="1">
      <c r="B237" s="32"/>
      <c r="C237" s="137" t="s">
        <v>324</v>
      </c>
      <c r="D237" s="137" t="s">
        <v>170</v>
      </c>
      <c r="E237" s="138" t="s">
        <v>325</v>
      </c>
      <c r="F237" s="139" t="s">
        <v>326</v>
      </c>
      <c r="G237" s="140" t="s">
        <v>173</v>
      </c>
      <c r="H237" s="141">
        <v>66.936000000000007</v>
      </c>
      <c r="I237" s="142"/>
      <c r="J237" s="143">
        <f>ROUND(I237*H237,2)</f>
        <v>0</v>
      </c>
      <c r="K237" s="139" t="s">
        <v>174</v>
      </c>
      <c r="L237" s="32"/>
      <c r="M237" s="144" t="s">
        <v>1</v>
      </c>
      <c r="N237" s="145" t="s">
        <v>48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175</v>
      </c>
      <c r="AT237" s="148" t="s">
        <v>170</v>
      </c>
      <c r="AU237" s="148" t="s">
        <v>91</v>
      </c>
      <c r="AY237" s="17" t="s">
        <v>168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25</v>
      </c>
      <c r="BK237" s="149">
        <f>ROUND(I237*H237,2)</f>
        <v>0</v>
      </c>
      <c r="BL237" s="17" t="s">
        <v>175</v>
      </c>
      <c r="BM237" s="148" t="s">
        <v>327</v>
      </c>
    </row>
    <row r="238" spans="2:65" s="1" customFormat="1" ht="33" customHeight="1">
      <c r="B238" s="32"/>
      <c r="C238" s="137" t="s">
        <v>718</v>
      </c>
      <c r="D238" s="137" t="s">
        <v>170</v>
      </c>
      <c r="E238" s="138" t="s">
        <v>719</v>
      </c>
      <c r="F238" s="139" t="s">
        <v>720</v>
      </c>
      <c r="G238" s="140" t="s">
        <v>250</v>
      </c>
      <c r="H238" s="141">
        <v>3.8479999999999999</v>
      </c>
      <c r="I238" s="142"/>
      <c r="J238" s="143">
        <f>ROUND(I238*H238,2)</f>
        <v>0</v>
      </c>
      <c r="K238" s="139" t="s">
        <v>174</v>
      </c>
      <c r="L238" s="32"/>
      <c r="M238" s="144" t="s">
        <v>1</v>
      </c>
      <c r="N238" s="145" t="s">
        <v>48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175</v>
      </c>
      <c r="AT238" s="148" t="s">
        <v>170</v>
      </c>
      <c r="AU238" s="148" t="s">
        <v>91</v>
      </c>
      <c r="AY238" s="17" t="s">
        <v>168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25</v>
      </c>
      <c r="BK238" s="149">
        <f>ROUND(I238*H238,2)</f>
        <v>0</v>
      </c>
      <c r="BL238" s="17" t="s">
        <v>175</v>
      </c>
      <c r="BM238" s="148" t="s">
        <v>721</v>
      </c>
    </row>
    <row r="239" spans="2:65" s="14" customFormat="1" ht="11.25">
      <c r="B239" s="165"/>
      <c r="D239" s="151" t="s">
        <v>177</v>
      </c>
      <c r="E239" s="166" t="s">
        <v>1</v>
      </c>
      <c r="F239" s="167" t="s">
        <v>722</v>
      </c>
      <c r="H239" s="166" t="s">
        <v>1</v>
      </c>
      <c r="I239" s="168"/>
      <c r="L239" s="165"/>
      <c r="M239" s="169"/>
      <c r="T239" s="170"/>
      <c r="AT239" s="166" t="s">
        <v>177</v>
      </c>
      <c r="AU239" s="166" t="s">
        <v>91</v>
      </c>
      <c r="AV239" s="14" t="s">
        <v>25</v>
      </c>
      <c r="AW239" s="14" t="s">
        <v>38</v>
      </c>
      <c r="AX239" s="14" t="s">
        <v>83</v>
      </c>
      <c r="AY239" s="166" t="s">
        <v>168</v>
      </c>
    </row>
    <row r="240" spans="2:65" s="12" customFormat="1" ht="11.25">
      <c r="B240" s="150"/>
      <c r="D240" s="151" t="s">
        <v>177</v>
      </c>
      <c r="E240" s="152" t="s">
        <v>1</v>
      </c>
      <c r="F240" s="153" t="s">
        <v>723</v>
      </c>
      <c r="H240" s="154">
        <v>98.07</v>
      </c>
      <c r="I240" s="155"/>
      <c r="L240" s="150"/>
      <c r="M240" s="156"/>
      <c r="T240" s="157"/>
      <c r="AT240" s="152" t="s">
        <v>177</v>
      </c>
      <c r="AU240" s="152" t="s">
        <v>91</v>
      </c>
      <c r="AV240" s="12" t="s">
        <v>91</v>
      </c>
      <c r="AW240" s="12" t="s">
        <v>38</v>
      </c>
      <c r="AX240" s="12" t="s">
        <v>83</v>
      </c>
      <c r="AY240" s="152" t="s">
        <v>168</v>
      </c>
    </row>
    <row r="241" spans="2:65" s="12" customFormat="1" ht="11.25">
      <c r="B241" s="150"/>
      <c r="D241" s="151" t="s">
        <v>177</v>
      </c>
      <c r="E241" s="152" t="s">
        <v>1</v>
      </c>
      <c r="F241" s="153" t="s">
        <v>724</v>
      </c>
      <c r="H241" s="154">
        <v>67.031999999999996</v>
      </c>
      <c r="I241" s="155"/>
      <c r="L241" s="150"/>
      <c r="M241" s="156"/>
      <c r="T241" s="157"/>
      <c r="AT241" s="152" t="s">
        <v>177</v>
      </c>
      <c r="AU241" s="152" t="s">
        <v>91</v>
      </c>
      <c r="AV241" s="12" t="s">
        <v>91</v>
      </c>
      <c r="AW241" s="12" t="s">
        <v>38</v>
      </c>
      <c r="AX241" s="12" t="s">
        <v>83</v>
      </c>
      <c r="AY241" s="152" t="s">
        <v>168</v>
      </c>
    </row>
    <row r="242" spans="2:65" s="12" customFormat="1" ht="11.25">
      <c r="B242" s="150"/>
      <c r="D242" s="151" t="s">
        <v>177</v>
      </c>
      <c r="E242" s="152" t="s">
        <v>1</v>
      </c>
      <c r="F242" s="153" t="s">
        <v>725</v>
      </c>
      <c r="H242" s="154">
        <v>7.8120000000000003</v>
      </c>
      <c r="I242" s="155"/>
      <c r="L242" s="150"/>
      <c r="M242" s="156"/>
      <c r="T242" s="157"/>
      <c r="AT242" s="152" t="s">
        <v>177</v>
      </c>
      <c r="AU242" s="152" t="s">
        <v>91</v>
      </c>
      <c r="AV242" s="12" t="s">
        <v>91</v>
      </c>
      <c r="AW242" s="12" t="s">
        <v>38</v>
      </c>
      <c r="AX242" s="12" t="s">
        <v>83</v>
      </c>
      <c r="AY242" s="152" t="s">
        <v>168</v>
      </c>
    </row>
    <row r="243" spans="2:65" s="12" customFormat="1" ht="11.25">
      <c r="B243" s="150"/>
      <c r="D243" s="151" t="s">
        <v>177</v>
      </c>
      <c r="E243" s="152" t="s">
        <v>1</v>
      </c>
      <c r="F243" s="153" t="s">
        <v>726</v>
      </c>
      <c r="H243" s="154">
        <v>6.5839999999999996</v>
      </c>
      <c r="I243" s="155"/>
      <c r="L243" s="150"/>
      <c r="M243" s="156"/>
      <c r="T243" s="157"/>
      <c r="AT243" s="152" t="s">
        <v>177</v>
      </c>
      <c r="AU243" s="152" t="s">
        <v>91</v>
      </c>
      <c r="AV243" s="12" t="s">
        <v>91</v>
      </c>
      <c r="AW243" s="12" t="s">
        <v>38</v>
      </c>
      <c r="AX243" s="12" t="s">
        <v>83</v>
      </c>
      <c r="AY243" s="152" t="s">
        <v>168</v>
      </c>
    </row>
    <row r="244" spans="2:65" s="12" customFormat="1" ht="11.25">
      <c r="B244" s="150"/>
      <c r="D244" s="151" t="s">
        <v>177</v>
      </c>
      <c r="E244" s="152" t="s">
        <v>1</v>
      </c>
      <c r="F244" s="153" t="s">
        <v>727</v>
      </c>
      <c r="H244" s="154">
        <v>9.1</v>
      </c>
      <c r="I244" s="155"/>
      <c r="L244" s="150"/>
      <c r="M244" s="156"/>
      <c r="T244" s="157"/>
      <c r="AT244" s="152" t="s">
        <v>177</v>
      </c>
      <c r="AU244" s="152" t="s">
        <v>91</v>
      </c>
      <c r="AV244" s="12" t="s">
        <v>91</v>
      </c>
      <c r="AW244" s="12" t="s">
        <v>38</v>
      </c>
      <c r="AX244" s="12" t="s">
        <v>83</v>
      </c>
      <c r="AY244" s="152" t="s">
        <v>168</v>
      </c>
    </row>
    <row r="245" spans="2:65" s="15" customFormat="1" ht="11.25">
      <c r="B245" s="171"/>
      <c r="D245" s="151" t="s">
        <v>177</v>
      </c>
      <c r="E245" s="172" t="s">
        <v>1</v>
      </c>
      <c r="F245" s="173" t="s">
        <v>279</v>
      </c>
      <c r="H245" s="174">
        <v>188.59800000000001</v>
      </c>
      <c r="I245" s="175"/>
      <c r="L245" s="171"/>
      <c r="M245" s="176"/>
      <c r="T245" s="177"/>
      <c r="AT245" s="172" t="s">
        <v>177</v>
      </c>
      <c r="AU245" s="172" t="s">
        <v>91</v>
      </c>
      <c r="AV245" s="15" t="s">
        <v>137</v>
      </c>
      <c r="AW245" s="15" t="s">
        <v>38</v>
      </c>
      <c r="AX245" s="15" t="s">
        <v>83</v>
      </c>
      <c r="AY245" s="172" t="s">
        <v>168</v>
      </c>
    </row>
    <row r="246" spans="2:65" s="14" customFormat="1" ht="11.25">
      <c r="B246" s="165"/>
      <c r="D246" s="151" t="s">
        <v>177</v>
      </c>
      <c r="E246" s="166" t="s">
        <v>1</v>
      </c>
      <c r="F246" s="167" t="s">
        <v>728</v>
      </c>
      <c r="H246" s="166" t="s">
        <v>1</v>
      </c>
      <c r="I246" s="168"/>
      <c r="L246" s="165"/>
      <c r="M246" s="169"/>
      <c r="T246" s="170"/>
      <c r="AT246" s="166" t="s">
        <v>177</v>
      </c>
      <c r="AU246" s="166" t="s">
        <v>91</v>
      </c>
      <c r="AV246" s="14" t="s">
        <v>25</v>
      </c>
      <c r="AW246" s="14" t="s">
        <v>38</v>
      </c>
      <c r="AX246" s="14" t="s">
        <v>83</v>
      </c>
      <c r="AY246" s="166" t="s">
        <v>168</v>
      </c>
    </row>
    <row r="247" spans="2:65" s="12" customFormat="1" ht="11.25">
      <c r="B247" s="150"/>
      <c r="D247" s="151" t="s">
        <v>177</v>
      </c>
      <c r="E247" s="152" t="s">
        <v>1</v>
      </c>
      <c r="F247" s="153" t="s">
        <v>729</v>
      </c>
      <c r="H247" s="154">
        <v>-99.6</v>
      </c>
      <c r="I247" s="155"/>
      <c r="L247" s="150"/>
      <c r="M247" s="156"/>
      <c r="T247" s="157"/>
      <c r="AT247" s="152" t="s">
        <v>177</v>
      </c>
      <c r="AU247" s="152" t="s">
        <v>91</v>
      </c>
      <c r="AV247" s="12" t="s">
        <v>91</v>
      </c>
      <c r="AW247" s="12" t="s">
        <v>38</v>
      </c>
      <c r="AX247" s="12" t="s">
        <v>83</v>
      </c>
      <c r="AY247" s="152" t="s">
        <v>168</v>
      </c>
    </row>
    <row r="248" spans="2:65" s="12" customFormat="1" ht="11.25">
      <c r="B248" s="150"/>
      <c r="D248" s="151" t="s">
        <v>177</v>
      </c>
      <c r="E248" s="152" t="s">
        <v>1</v>
      </c>
      <c r="F248" s="153" t="s">
        <v>730</v>
      </c>
      <c r="H248" s="154">
        <v>-12.04</v>
      </c>
      <c r="I248" s="155"/>
      <c r="L248" s="150"/>
      <c r="M248" s="156"/>
      <c r="T248" s="157"/>
      <c r="AT248" s="152" t="s">
        <v>177</v>
      </c>
      <c r="AU248" s="152" t="s">
        <v>91</v>
      </c>
      <c r="AV248" s="12" t="s">
        <v>91</v>
      </c>
      <c r="AW248" s="12" t="s">
        <v>38</v>
      </c>
      <c r="AX248" s="12" t="s">
        <v>83</v>
      </c>
      <c r="AY248" s="152" t="s">
        <v>168</v>
      </c>
    </row>
    <row r="249" spans="2:65" s="15" customFormat="1" ht="11.25">
      <c r="B249" s="171"/>
      <c r="D249" s="151" t="s">
        <v>177</v>
      </c>
      <c r="E249" s="172" t="s">
        <v>1</v>
      </c>
      <c r="F249" s="173" t="s">
        <v>279</v>
      </c>
      <c r="H249" s="174">
        <v>-111.64</v>
      </c>
      <c r="I249" s="175"/>
      <c r="L249" s="171"/>
      <c r="M249" s="176"/>
      <c r="T249" s="177"/>
      <c r="AT249" s="172" t="s">
        <v>177</v>
      </c>
      <c r="AU249" s="172" t="s">
        <v>91</v>
      </c>
      <c r="AV249" s="15" t="s">
        <v>137</v>
      </c>
      <c r="AW249" s="15" t="s">
        <v>38</v>
      </c>
      <c r="AX249" s="15" t="s">
        <v>83</v>
      </c>
      <c r="AY249" s="172" t="s">
        <v>168</v>
      </c>
    </row>
    <row r="250" spans="2:65" s="13" customFormat="1" ht="11.25">
      <c r="B250" s="158"/>
      <c r="D250" s="151" t="s">
        <v>177</v>
      </c>
      <c r="E250" s="159" t="s">
        <v>652</v>
      </c>
      <c r="F250" s="160" t="s">
        <v>217</v>
      </c>
      <c r="H250" s="161">
        <v>76.957999999999998</v>
      </c>
      <c r="I250" s="162"/>
      <c r="L250" s="158"/>
      <c r="M250" s="163"/>
      <c r="T250" s="164"/>
      <c r="AT250" s="159" t="s">
        <v>177</v>
      </c>
      <c r="AU250" s="159" t="s">
        <v>91</v>
      </c>
      <c r="AV250" s="13" t="s">
        <v>175</v>
      </c>
      <c r="AW250" s="13" t="s">
        <v>38</v>
      </c>
      <c r="AX250" s="13" t="s">
        <v>83</v>
      </c>
      <c r="AY250" s="159" t="s">
        <v>168</v>
      </c>
    </row>
    <row r="251" spans="2:65" s="12" customFormat="1" ht="11.25">
      <c r="B251" s="150"/>
      <c r="D251" s="151" t="s">
        <v>177</v>
      </c>
      <c r="E251" s="152" t="s">
        <v>1</v>
      </c>
      <c r="F251" s="153" t="s">
        <v>731</v>
      </c>
      <c r="H251" s="154">
        <v>3.8479999999999999</v>
      </c>
      <c r="I251" s="155"/>
      <c r="L251" s="150"/>
      <c r="M251" s="156"/>
      <c r="T251" s="157"/>
      <c r="AT251" s="152" t="s">
        <v>177</v>
      </c>
      <c r="AU251" s="152" t="s">
        <v>91</v>
      </c>
      <c r="AV251" s="12" t="s">
        <v>91</v>
      </c>
      <c r="AW251" s="12" t="s">
        <v>38</v>
      </c>
      <c r="AX251" s="12" t="s">
        <v>83</v>
      </c>
      <c r="AY251" s="152" t="s">
        <v>168</v>
      </c>
    </row>
    <row r="252" spans="2:65" s="13" customFormat="1" ht="11.25">
      <c r="B252" s="158"/>
      <c r="D252" s="151" t="s">
        <v>177</v>
      </c>
      <c r="E252" s="159" t="s">
        <v>1</v>
      </c>
      <c r="F252" s="160" t="s">
        <v>217</v>
      </c>
      <c r="H252" s="161">
        <v>3.8479999999999999</v>
      </c>
      <c r="I252" s="162"/>
      <c r="L252" s="158"/>
      <c r="M252" s="163"/>
      <c r="T252" s="164"/>
      <c r="AT252" s="159" t="s">
        <v>177</v>
      </c>
      <c r="AU252" s="159" t="s">
        <v>91</v>
      </c>
      <c r="AV252" s="13" t="s">
        <v>175</v>
      </c>
      <c r="AW252" s="13" t="s">
        <v>38</v>
      </c>
      <c r="AX252" s="13" t="s">
        <v>25</v>
      </c>
      <c r="AY252" s="159" t="s">
        <v>168</v>
      </c>
    </row>
    <row r="253" spans="2:65" s="1" customFormat="1" ht="33" customHeight="1">
      <c r="B253" s="32"/>
      <c r="C253" s="137" t="s">
        <v>732</v>
      </c>
      <c r="D253" s="137" t="s">
        <v>170</v>
      </c>
      <c r="E253" s="138" t="s">
        <v>733</v>
      </c>
      <c r="F253" s="139" t="s">
        <v>734</v>
      </c>
      <c r="G253" s="140" t="s">
        <v>250</v>
      </c>
      <c r="H253" s="141">
        <v>53.871000000000002</v>
      </c>
      <c r="I253" s="142"/>
      <c r="J253" s="143">
        <f>ROUND(I253*H253,2)</f>
        <v>0</v>
      </c>
      <c r="K253" s="139" t="s">
        <v>174</v>
      </c>
      <c r="L253" s="32"/>
      <c r="M253" s="144" t="s">
        <v>1</v>
      </c>
      <c r="N253" s="145" t="s">
        <v>48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175</v>
      </c>
      <c r="AT253" s="148" t="s">
        <v>170</v>
      </c>
      <c r="AU253" s="148" t="s">
        <v>91</v>
      </c>
      <c r="AY253" s="17" t="s">
        <v>168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25</v>
      </c>
      <c r="BK253" s="149">
        <f>ROUND(I253*H253,2)</f>
        <v>0</v>
      </c>
      <c r="BL253" s="17" t="s">
        <v>175</v>
      </c>
      <c r="BM253" s="148" t="s">
        <v>735</v>
      </c>
    </row>
    <row r="254" spans="2:65" s="12" customFormat="1" ht="11.25">
      <c r="B254" s="150"/>
      <c r="D254" s="151" t="s">
        <v>177</v>
      </c>
      <c r="E254" s="152" t="s">
        <v>1</v>
      </c>
      <c r="F254" s="153" t="s">
        <v>736</v>
      </c>
      <c r="H254" s="154">
        <v>53.871000000000002</v>
      </c>
      <c r="I254" s="155"/>
      <c r="L254" s="150"/>
      <c r="M254" s="156"/>
      <c r="T254" s="157"/>
      <c r="AT254" s="152" t="s">
        <v>177</v>
      </c>
      <c r="AU254" s="152" t="s">
        <v>91</v>
      </c>
      <c r="AV254" s="12" t="s">
        <v>91</v>
      </c>
      <c r="AW254" s="12" t="s">
        <v>38</v>
      </c>
      <c r="AX254" s="12" t="s">
        <v>25</v>
      </c>
      <c r="AY254" s="152" t="s">
        <v>168</v>
      </c>
    </row>
    <row r="255" spans="2:65" s="1" customFormat="1" ht="33" customHeight="1">
      <c r="B255" s="32"/>
      <c r="C255" s="137" t="s">
        <v>737</v>
      </c>
      <c r="D255" s="137" t="s">
        <v>170</v>
      </c>
      <c r="E255" s="138" t="s">
        <v>738</v>
      </c>
      <c r="F255" s="139" t="s">
        <v>739</v>
      </c>
      <c r="G255" s="140" t="s">
        <v>250</v>
      </c>
      <c r="H255" s="141">
        <v>19.239999999999998</v>
      </c>
      <c r="I255" s="142"/>
      <c r="J255" s="143">
        <f>ROUND(I255*H255,2)</f>
        <v>0</v>
      </c>
      <c r="K255" s="139" t="s">
        <v>174</v>
      </c>
      <c r="L255" s="32"/>
      <c r="M255" s="144" t="s">
        <v>1</v>
      </c>
      <c r="N255" s="145" t="s">
        <v>48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175</v>
      </c>
      <c r="AT255" s="148" t="s">
        <v>170</v>
      </c>
      <c r="AU255" s="148" t="s">
        <v>91</v>
      </c>
      <c r="AY255" s="17" t="s">
        <v>168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25</v>
      </c>
      <c r="BK255" s="149">
        <f>ROUND(I255*H255,2)</f>
        <v>0</v>
      </c>
      <c r="BL255" s="17" t="s">
        <v>175</v>
      </c>
      <c r="BM255" s="148" t="s">
        <v>740</v>
      </c>
    </row>
    <row r="256" spans="2:65" s="12" customFormat="1" ht="11.25">
      <c r="B256" s="150"/>
      <c r="D256" s="151" t="s">
        <v>177</v>
      </c>
      <c r="E256" s="152" t="s">
        <v>1</v>
      </c>
      <c r="F256" s="153" t="s">
        <v>741</v>
      </c>
      <c r="H256" s="154">
        <v>19.239999999999998</v>
      </c>
      <c r="I256" s="155"/>
      <c r="L256" s="150"/>
      <c r="M256" s="156"/>
      <c r="T256" s="157"/>
      <c r="AT256" s="152" t="s">
        <v>177</v>
      </c>
      <c r="AU256" s="152" t="s">
        <v>91</v>
      </c>
      <c r="AV256" s="12" t="s">
        <v>91</v>
      </c>
      <c r="AW256" s="12" t="s">
        <v>38</v>
      </c>
      <c r="AX256" s="12" t="s">
        <v>25</v>
      </c>
      <c r="AY256" s="152" t="s">
        <v>168</v>
      </c>
    </row>
    <row r="257" spans="2:65" s="1" customFormat="1" ht="37.9" customHeight="1">
      <c r="B257" s="32"/>
      <c r="C257" s="137" t="s">
        <v>328</v>
      </c>
      <c r="D257" s="137" t="s">
        <v>170</v>
      </c>
      <c r="E257" s="138" t="s">
        <v>329</v>
      </c>
      <c r="F257" s="139" t="s">
        <v>330</v>
      </c>
      <c r="G257" s="140" t="s">
        <v>250</v>
      </c>
      <c r="H257" s="141">
        <v>79.474999999999994</v>
      </c>
      <c r="I257" s="142"/>
      <c r="J257" s="143">
        <f>ROUND(I257*H257,2)</f>
        <v>0</v>
      </c>
      <c r="K257" s="139" t="s">
        <v>174</v>
      </c>
      <c r="L257" s="32"/>
      <c r="M257" s="144" t="s">
        <v>1</v>
      </c>
      <c r="N257" s="145" t="s">
        <v>48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175</v>
      </c>
      <c r="AT257" s="148" t="s">
        <v>170</v>
      </c>
      <c r="AU257" s="148" t="s">
        <v>91</v>
      </c>
      <c r="AY257" s="17" t="s">
        <v>168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25</v>
      </c>
      <c r="BK257" s="149">
        <f>ROUND(I257*H257,2)</f>
        <v>0</v>
      </c>
      <c r="BL257" s="17" t="s">
        <v>175</v>
      </c>
      <c r="BM257" s="148" t="s">
        <v>331</v>
      </c>
    </row>
    <row r="258" spans="2:65" s="12" customFormat="1" ht="11.25">
      <c r="B258" s="150"/>
      <c r="D258" s="151" t="s">
        <v>177</v>
      </c>
      <c r="E258" s="152" t="s">
        <v>1</v>
      </c>
      <c r="F258" s="153" t="s">
        <v>742</v>
      </c>
      <c r="H258" s="154">
        <v>105.967</v>
      </c>
      <c r="I258" s="155"/>
      <c r="L258" s="150"/>
      <c r="M258" s="156"/>
      <c r="T258" s="157"/>
      <c r="AT258" s="152" t="s">
        <v>177</v>
      </c>
      <c r="AU258" s="152" t="s">
        <v>91</v>
      </c>
      <c r="AV258" s="12" t="s">
        <v>91</v>
      </c>
      <c r="AW258" s="12" t="s">
        <v>38</v>
      </c>
      <c r="AX258" s="12" t="s">
        <v>83</v>
      </c>
      <c r="AY258" s="152" t="s">
        <v>168</v>
      </c>
    </row>
    <row r="259" spans="2:65" s="13" customFormat="1" ht="11.25">
      <c r="B259" s="158"/>
      <c r="D259" s="151" t="s">
        <v>177</v>
      </c>
      <c r="E259" s="159" t="s">
        <v>621</v>
      </c>
      <c r="F259" s="160" t="s">
        <v>217</v>
      </c>
      <c r="H259" s="161">
        <v>105.967</v>
      </c>
      <c r="I259" s="162"/>
      <c r="L259" s="158"/>
      <c r="M259" s="163"/>
      <c r="T259" s="164"/>
      <c r="AT259" s="159" t="s">
        <v>177</v>
      </c>
      <c r="AU259" s="159" t="s">
        <v>91</v>
      </c>
      <c r="AV259" s="13" t="s">
        <v>175</v>
      </c>
      <c r="AW259" s="13" t="s">
        <v>38</v>
      </c>
      <c r="AX259" s="13" t="s">
        <v>83</v>
      </c>
      <c r="AY259" s="159" t="s">
        <v>168</v>
      </c>
    </row>
    <row r="260" spans="2:65" s="12" customFormat="1" ht="11.25">
      <c r="B260" s="150"/>
      <c r="D260" s="151" t="s">
        <v>177</v>
      </c>
      <c r="E260" s="152" t="s">
        <v>1</v>
      </c>
      <c r="F260" s="153" t="s">
        <v>743</v>
      </c>
      <c r="H260" s="154">
        <v>79.474999999999994</v>
      </c>
      <c r="I260" s="155"/>
      <c r="L260" s="150"/>
      <c r="M260" s="156"/>
      <c r="T260" s="157"/>
      <c r="AT260" s="152" t="s">
        <v>177</v>
      </c>
      <c r="AU260" s="152" t="s">
        <v>91</v>
      </c>
      <c r="AV260" s="12" t="s">
        <v>91</v>
      </c>
      <c r="AW260" s="12" t="s">
        <v>38</v>
      </c>
      <c r="AX260" s="12" t="s">
        <v>83</v>
      </c>
      <c r="AY260" s="152" t="s">
        <v>168</v>
      </c>
    </row>
    <row r="261" spans="2:65" s="13" customFormat="1" ht="11.25">
      <c r="B261" s="158"/>
      <c r="D261" s="151" t="s">
        <v>177</v>
      </c>
      <c r="E261" s="159" t="s">
        <v>1</v>
      </c>
      <c r="F261" s="160" t="s">
        <v>217</v>
      </c>
      <c r="H261" s="161">
        <v>79.474999999999994</v>
      </c>
      <c r="I261" s="162"/>
      <c r="L261" s="158"/>
      <c r="M261" s="163"/>
      <c r="T261" s="164"/>
      <c r="AT261" s="159" t="s">
        <v>177</v>
      </c>
      <c r="AU261" s="159" t="s">
        <v>91</v>
      </c>
      <c r="AV261" s="13" t="s">
        <v>175</v>
      </c>
      <c r="AW261" s="13" t="s">
        <v>38</v>
      </c>
      <c r="AX261" s="13" t="s">
        <v>25</v>
      </c>
      <c r="AY261" s="159" t="s">
        <v>168</v>
      </c>
    </row>
    <row r="262" spans="2:65" s="1" customFormat="1" ht="37.9" customHeight="1">
      <c r="B262" s="32"/>
      <c r="C262" s="137" t="s">
        <v>334</v>
      </c>
      <c r="D262" s="137" t="s">
        <v>170</v>
      </c>
      <c r="E262" s="138" t="s">
        <v>335</v>
      </c>
      <c r="F262" s="139" t="s">
        <v>336</v>
      </c>
      <c r="G262" s="140" t="s">
        <v>250</v>
      </c>
      <c r="H262" s="141">
        <v>26.492000000000001</v>
      </c>
      <c r="I262" s="142"/>
      <c r="J262" s="143">
        <f>ROUND(I262*H262,2)</f>
        <v>0</v>
      </c>
      <c r="K262" s="139" t="s">
        <v>174</v>
      </c>
      <c r="L262" s="32"/>
      <c r="M262" s="144" t="s">
        <v>1</v>
      </c>
      <c r="N262" s="145" t="s">
        <v>48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175</v>
      </c>
      <c r="AT262" s="148" t="s">
        <v>170</v>
      </c>
      <c r="AU262" s="148" t="s">
        <v>91</v>
      </c>
      <c r="AY262" s="17" t="s">
        <v>168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25</v>
      </c>
      <c r="BK262" s="149">
        <f>ROUND(I262*H262,2)</f>
        <v>0</v>
      </c>
      <c r="BL262" s="17" t="s">
        <v>175</v>
      </c>
      <c r="BM262" s="148" t="s">
        <v>337</v>
      </c>
    </row>
    <row r="263" spans="2:65" s="12" customFormat="1" ht="11.25">
      <c r="B263" s="150"/>
      <c r="D263" s="151" t="s">
        <v>177</v>
      </c>
      <c r="E263" s="152" t="s">
        <v>1</v>
      </c>
      <c r="F263" s="153" t="s">
        <v>744</v>
      </c>
      <c r="H263" s="154">
        <v>26.492000000000001</v>
      </c>
      <c r="I263" s="155"/>
      <c r="L263" s="150"/>
      <c r="M263" s="156"/>
      <c r="T263" s="157"/>
      <c r="AT263" s="152" t="s">
        <v>177</v>
      </c>
      <c r="AU263" s="152" t="s">
        <v>91</v>
      </c>
      <c r="AV263" s="12" t="s">
        <v>91</v>
      </c>
      <c r="AW263" s="12" t="s">
        <v>38</v>
      </c>
      <c r="AX263" s="12" t="s">
        <v>25</v>
      </c>
      <c r="AY263" s="152" t="s">
        <v>168</v>
      </c>
    </row>
    <row r="264" spans="2:65" s="1" customFormat="1" ht="16.5" customHeight="1">
      <c r="B264" s="32"/>
      <c r="C264" s="137" t="s">
        <v>339</v>
      </c>
      <c r="D264" s="137" t="s">
        <v>170</v>
      </c>
      <c r="E264" s="138" t="s">
        <v>340</v>
      </c>
      <c r="F264" s="139" t="s">
        <v>341</v>
      </c>
      <c r="G264" s="140" t="s">
        <v>250</v>
      </c>
      <c r="H264" s="141">
        <v>105.967</v>
      </c>
      <c r="I264" s="142"/>
      <c r="J264" s="143">
        <f>ROUND(I264*H264,2)</f>
        <v>0</v>
      </c>
      <c r="K264" s="139" t="s">
        <v>189</v>
      </c>
      <c r="L264" s="32"/>
      <c r="M264" s="144" t="s">
        <v>1</v>
      </c>
      <c r="N264" s="145" t="s">
        <v>48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175</v>
      </c>
      <c r="AT264" s="148" t="s">
        <v>170</v>
      </c>
      <c r="AU264" s="148" t="s">
        <v>91</v>
      </c>
      <c r="AY264" s="17" t="s">
        <v>168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25</v>
      </c>
      <c r="BK264" s="149">
        <f>ROUND(I264*H264,2)</f>
        <v>0</v>
      </c>
      <c r="BL264" s="17" t="s">
        <v>175</v>
      </c>
      <c r="BM264" s="148" t="s">
        <v>342</v>
      </c>
    </row>
    <row r="265" spans="2:65" s="12" customFormat="1" ht="11.25">
      <c r="B265" s="150"/>
      <c r="D265" s="151" t="s">
        <v>177</v>
      </c>
      <c r="E265" s="152" t="s">
        <v>1</v>
      </c>
      <c r="F265" s="153" t="s">
        <v>621</v>
      </c>
      <c r="H265" s="154">
        <v>105.967</v>
      </c>
      <c r="I265" s="155"/>
      <c r="L265" s="150"/>
      <c r="M265" s="156"/>
      <c r="T265" s="157"/>
      <c r="AT265" s="152" t="s">
        <v>177</v>
      </c>
      <c r="AU265" s="152" t="s">
        <v>91</v>
      </c>
      <c r="AV265" s="12" t="s">
        <v>91</v>
      </c>
      <c r="AW265" s="12" t="s">
        <v>38</v>
      </c>
      <c r="AX265" s="12" t="s">
        <v>25</v>
      </c>
      <c r="AY265" s="152" t="s">
        <v>168</v>
      </c>
    </row>
    <row r="266" spans="2:65" s="1" customFormat="1" ht="24.2" customHeight="1">
      <c r="B266" s="32"/>
      <c r="C266" s="137" t="s">
        <v>343</v>
      </c>
      <c r="D266" s="137" t="s">
        <v>170</v>
      </c>
      <c r="E266" s="138" t="s">
        <v>344</v>
      </c>
      <c r="F266" s="139" t="s">
        <v>345</v>
      </c>
      <c r="G266" s="140" t="s">
        <v>250</v>
      </c>
      <c r="H266" s="141">
        <v>21.492999999999999</v>
      </c>
      <c r="I266" s="142"/>
      <c r="J266" s="143">
        <f>ROUND(I266*H266,2)</f>
        <v>0</v>
      </c>
      <c r="K266" s="139" t="s">
        <v>174</v>
      </c>
      <c r="L266" s="32"/>
      <c r="M266" s="144" t="s">
        <v>1</v>
      </c>
      <c r="N266" s="145" t="s">
        <v>48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175</v>
      </c>
      <c r="AT266" s="148" t="s">
        <v>170</v>
      </c>
      <c r="AU266" s="148" t="s">
        <v>91</v>
      </c>
      <c r="AY266" s="17" t="s">
        <v>168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25</v>
      </c>
      <c r="BK266" s="149">
        <f>ROUND(I266*H266,2)</f>
        <v>0</v>
      </c>
      <c r="BL266" s="17" t="s">
        <v>175</v>
      </c>
      <c r="BM266" s="148" t="s">
        <v>346</v>
      </c>
    </row>
    <row r="267" spans="2:65" s="12" customFormat="1" ht="11.25">
      <c r="B267" s="150"/>
      <c r="D267" s="151" t="s">
        <v>177</v>
      </c>
      <c r="E267" s="152" t="s">
        <v>1</v>
      </c>
      <c r="F267" s="153" t="s">
        <v>745</v>
      </c>
      <c r="H267" s="154">
        <v>36.814999999999998</v>
      </c>
      <c r="I267" s="155"/>
      <c r="L267" s="150"/>
      <c r="M267" s="156"/>
      <c r="T267" s="157"/>
      <c r="AT267" s="152" t="s">
        <v>177</v>
      </c>
      <c r="AU267" s="152" t="s">
        <v>91</v>
      </c>
      <c r="AV267" s="12" t="s">
        <v>91</v>
      </c>
      <c r="AW267" s="12" t="s">
        <v>38</v>
      </c>
      <c r="AX267" s="12" t="s">
        <v>83</v>
      </c>
      <c r="AY267" s="152" t="s">
        <v>168</v>
      </c>
    </row>
    <row r="268" spans="2:65" s="14" customFormat="1" ht="11.25">
      <c r="B268" s="165"/>
      <c r="D268" s="151" t="s">
        <v>177</v>
      </c>
      <c r="E268" s="166" t="s">
        <v>1</v>
      </c>
      <c r="F268" s="167" t="s">
        <v>348</v>
      </c>
      <c r="H268" s="166" t="s">
        <v>1</v>
      </c>
      <c r="I268" s="168"/>
      <c r="L268" s="165"/>
      <c r="M268" s="169"/>
      <c r="T268" s="170"/>
      <c r="AT268" s="166" t="s">
        <v>177</v>
      </c>
      <c r="AU268" s="166" t="s">
        <v>91</v>
      </c>
      <c r="AV268" s="14" t="s">
        <v>25</v>
      </c>
      <c r="AW268" s="14" t="s">
        <v>38</v>
      </c>
      <c r="AX268" s="14" t="s">
        <v>83</v>
      </c>
      <c r="AY268" s="166" t="s">
        <v>168</v>
      </c>
    </row>
    <row r="269" spans="2:65" s="12" customFormat="1" ht="11.25">
      <c r="B269" s="150"/>
      <c r="D269" s="151" t="s">
        <v>177</v>
      </c>
      <c r="E269" s="152" t="s">
        <v>1</v>
      </c>
      <c r="F269" s="153" t="s">
        <v>746</v>
      </c>
      <c r="H269" s="154">
        <v>-5.1849999999999996</v>
      </c>
      <c r="I269" s="155"/>
      <c r="L269" s="150"/>
      <c r="M269" s="156"/>
      <c r="T269" s="157"/>
      <c r="AT269" s="152" t="s">
        <v>177</v>
      </c>
      <c r="AU269" s="152" t="s">
        <v>91</v>
      </c>
      <c r="AV269" s="12" t="s">
        <v>91</v>
      </c>
      <c r="AW269" s="12" t="s">
        <v>38</v>
      </c>
      <c r="AX269" s="12" t="s">
        <v>83</v>
      </c>
      <c r="AY269" s="152" t="s">
        <v>168</v>
      </c>
    </row>
    <row r="270" spans="2:65" s="12" customFormat="1" ht="11.25">
      <c r="B270" s="150"/>
      <c r="D270" s="151" t="s">
        <v>177</v>
      </c>
      <c r="E270" s="152" t="s">
        <v>1</v>
      </c>
      <c r="F270" s="153" t="s">
        <v>747</v>
      </c>
      <c r="H270" s="154">
        <v>-4.2270000000000003</v>
      </c>
      <c r="I270" s="155"/>
      <c r="L270" s="150"/>
      <c r="M270" s="156"/>
      <c r="T270" s="157"/>
      <c r="AT270" s="152" t="s">
        <v>177</v>
      </c>
      <c r="AU270" s="152" t="s">
        <v>91</v>
      </c>
      <c r="AV270" s="12" t="s">
        <v>91</v>
      </c>
      <c r="AW270" s="12" t="s">
        <v>38</v>
      </c>
      <c r="AX270" s="12" t="s">
        <v>83</v>
      </c>
      <c r="AY270" s="152" t="s">
        <v>168</v>
      </c>
    </row>
    <row r="271" spans="2:65" s="12" customFormat="1" ht="11.25">
      <c r="B271" s="150"/>
      <c r="D271" s="151" t="s">
        <v>177</v>
      </c>
      <c r="E271" s="152" t="s">
        <v>1</v>
      </c>
      <c r="F271" s="153" t="s">
        <v>748</v>
      </c>
      <c r="H271" s="154">
        <v>-0.70099999999999996</v>
      </c>
      <c r="I271" s="155"/>
      <c r="L271" s="150"/>
      <c r="M271" s="156"/>
      <c r="T271" s="157"/>
      <c r="AT271" s="152" t="s">
        <v>177</v>
      </c>
      <c r="AU271" s="152" t="s">
        <v>91</v>
      </c>
      <c r="AV271" s="12" t="s">
        <v>91</v>
      </c>
      <c r="AW271" s="12" t="s">
        <v>38</v>
      </c>
      <c r="AX271" s="12" t="s">
        <v>83</v>
      </c>
      <c r="AY271" s="152" t="s">
        <v>168</v>
      </c>
    </row>
    <row r="272" spans="2:65" s="14" customFormat="1" ht="11.25">
      <c r="B272" s="165"/>
      <c r="D272" s="151" t="s">
        <v>177</v>
      </c>
      <c r="E272" s="166" t="s">
        <v>1</v>
      </c>
      <c r="F272" s="167" t="s">
        <v>350</v>
      </c>
      <c r="H272" s="166" t="s">
        <v>1</v>
      </c>
      <c r="I272" s="168"/>
      <c r="L272" s="165"/>
      <c r="M272" s="169"/>
      <c r="T272" s="170"/>
      <c r="AT272" s="166" t="s">
        <v>177</v>
      </c>
      <c r="AU272" s="166" t="s">
        <v>91</v>
      </c>
      <c r="AV272" s="14" t="s">
        <v>25</v>
      </c>
      <c r="AW272" s="14" t="s">
        <v>38</v>
      </c>
      <c r="AX272" s="14" t="s">
        <v>83</v>
      </c>
      <c r="AY272" s="166" t="s">
        <v>168</v>
      </c>
    </row>
    <row r="273" spans="2:65" s="12" customFormat="1" ht="11.25">
      <c r="B273" s="150"/>
      <c r="D273" s="151" t="s">
        <v>177</v>
      </c>
      <c r="E273" s="152" t="s">
        <v>1</v>
      </c>
      <c r="F273" s="153" t="s">
        <v>351</v>
      </c>
      <c r="H273" s="154">
        <v>-2.2440000000000002</v>
      </c>
      <c r="I273" s="155"/>
      <c r="L273" s="150"/>
      <c r="M273" s="156"/>
      <c r="T273" s="157"/>
      <c r="AT273" s="152" t="s">
        <v>177</v>
      </c>
      <c r="AU273" s="152" t="s">
        <v>91</v>
      </c>
      <c r="AV273" s="12" t="s">
        <v>91</v>
      </c>
      <c r="AW273" s="12" t="s">
        <v>38</v>
      </c>
      <c r="AX273" s="12" t="s">
        <v>83</v>
      </c>
      <c r="AY273" s="152" t="s">
        <v>168</v>
      </c>
    </row>
    <row r="274" spans="2:65" s="14" customFormat="1" ht="11.25">
      <c r="B274" s="165"/>
      <c r="D274" s="151" t="s">
        <v>177</v>
      </c>
      <c r="E274" s="166" t="s">
        <v>1</v>
      </c>
      <c r="F274" s="167" t="s">
        <v>749</v>
      </c>
      <c r="H274" s="166" t="s">
        <v>1</v>
      </c>
      <c r="I274" s="168"/>
      <c r="L274" s="165"/>
      <c r="M274" s="169"/>
      <c r="T274" s="170"/>
      <c r="AT274" s="166" t="s">
        <v>177</v>
      </c>
      <c r="AU274" s="166" t="s">
        <v>91</v>
      </c>
      <c r="AV274" s="14" t="s">
        <v>25</v>
      </c>
      <c r="AW274" s="14" t="s">
        <v>38</v>
      </c>
      <c r="AX274" s="14" t="s">
        <v>83</v>
      </c>
      <c r="AY274" s="166" t="s">
        <v>168</v>
      </c>
    </row>
    <row r="275" spans="2:65" s="12" customFormat="1" ht="11.25">
      <c r="B275" s="150"/>
      <c r="D275" s="151" t="s">
        <v>177</v>
      </c>
      <c r="E275" s="152" t="s">
        <v>1</v>
      </c>
      <c r="F275" s="153" t="s">
        <v>750</v>
      </c>
      <c r="H275" s="154">
        <v>-2.9649999999999999</v>
      </c>
      <c r="I275" s="155"/>
      <c r="L275" s="150"/>
      <c r="M275" s="156"/>
      <c r="T275" s="157"/>
      <c r="AT275" s="152" t="s">
        <v>177</v>
      </c>
      <c r="AU275" s="152" t="s">
        <v>91</v>
      </c>
      <c r="AV275" s="12" t="s">
        <v>91</v>
      </c>
      <c r="AW275" s="12" t="s">
        <v>38</v>
      </c>
      <c r="AX275" s="12" t="s">
        <v>83</v>
      </c>
      <c r="AY275" s="152" t="s">
        <v>168</v>
      </c>
    </row>
    <row r="276" spans="2:65" s="13" customFormat="1" ht="11.25">
      <c r="B276" s="158"/>
      <c r="D276" s="151" t="s">
        <v>177</v>
      </c>
      <c r="E276" s="159" t="s">
        <v>131</v>
      </c>
      <c r="F276" s="160" t="s">
        <v>217</v>
      </c>
      <c r="H276" s="161">
        <v>21.492999999999999</v>
      </c>
      <c r="I276" s="162"/>
      <c r="L276" s="158"/>
      <c r="M276" s="163"/>
      <c r="T276" s="164"/>
      <c r="AT276" s="159" t="s">
        <v>177</v>
      </c>
      <c r="AU276" s="159" t="s">
        <v>91</v>
      </c>
      <c r="AV276" s="13" t="s">
        <v>175</v>
      </c>
      <c r="AW276" s="13" t="s">
        <v>38</v>
      </c>
      <c r="AX276" s="13" t="s">
        <v>25</v>
      </c>
      <c r="AY276" s="159" t="s">
        <v>168</v>
      </c>
    </row>
    <row r="277" spans="2:65" s="1" customFormat="1" ht="24.2" customHeight="1">
      <c r="B277" s="32"/>
      <c r="C277" s="178" t="s">
        <v>352</v>
      </c>
      <c r="D277" s="178" t="s">
        <v>353</v>
      </c>
      <c r="E277" s="179" t="s">
        <v>354</v>
      </c>
      <c r="F277" s="180" t="s">
        <v>355</v>
      </c>
      <c r="G277" s="181" t="s">
        <v>250</v>
      </c>
      <c r="H277" s="182">
        <v>22.568000000000001</v>
      </c>
      <c r="I277" s="183"/>
      <c r="J277" s="184">
        <f>ROUND(I277*H277,2)</f>
        <v>0</v>
      </c>
      <c r="K277" s="180" t="s">
        <v>189</v>
      </c>
      <c r="L277" s="185"/>
      <c r="M277" s="186" t="s">
        <v>1</v>
      </c>
      <c r="N277" s="187" t="s">
        <v>48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205</v>
      </c>
      <c r="AT277" s="148" t="s">
        <v>353</v>
      </c>
      <c r="AU277" s="148" t="s">
        <v>91</v>
      </c>
      <c r="AY277" s="17" t="s">
        <v>168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25</v>
      </c>
      <c r="BK277" s="149">
        <f>ROUND(I277*H277,2)</f>
        <v>0</v>
      </c>
      <c r="BL277" s="17" t="s">
        <v>175</v>
      </c>
      <c r="BM277" s="148" t="s">
        <v>356</v>
      </c>
    </row>
    <row r="278" spans="2:65" s="12" customFormat="1" ht="11.25">
      <c r="B278" s="150"/>
      <c r="D278" s="151" t="s">
        <v>177</v>
      </c>
      <c r="E278" s="152" t="s">
        <v>1</v>
      </c>
      <c r="F278" s="153" t="s">
        <v>357</v>
      </c>
      <c r="H278" s="154">
        <v>22.568000000000001</v>
      </c>
      <c r="I278" s="155"/>
      <c r="L278" s="150"/>
      <c r="M278" s="156"/>
      <c r="T278" s="157"/>
      <c r="AT278" s="152" t="s">
        <v>177</v>
      </c>
      <c r="AU278" s="152" t="s">
        <v>91</v>
      </c>
      <c r="AV278" s="12" t="s">
        <v>91</v>
      </c>
      <c r="AW278" s="12" t="s">
        <v>38</v>
      </c>
      <c r="AX278" s="12" t="s">
        <v>25</v>
      </c>
      <c r="AY278" s="152" t="s">
        <v>168</v>
      </c>
    </row>
    <row r="279" spans="2:65" s="1" customFormat="1" ht="24.2" customHeight="1">
      <c r="B279" s="32"/>
      <c r="C279" s="137" t="s">
        <v>358</v>
      </c>
      <c r="D279" s="137" t="s">
        <v>170</v>
      </c>
      <c r="E279" s="138" t="s">
        <v>359</v>
      </c>
      <c r="F279" s="139" t="s">
        <v>360</v>
      </c>
      <c r="G279" s="140" t="s">
        <v>250</v>
      </c>
      <c r="H279" s="141">
        <v>22.568000000000001</v>
      </c>
      <c r="I279" s="142"/>
      <c r="J279" s="143">
        <f>ROUND(I279*H279,2)</f>
        <v>0</v>
      </c>
      <c r="K279" s="139" t="s">
        <v>174</v>
      </c>
      <c r="L279" s="32"/>
      <c r="M279" s="144" t="s">
        <v>1</v>
      </c>
      <c r="N279" s="145" t="s">
        <v>48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175</v>
      </c>
      <c r="AT279" s="148" t="s">
        <v>170</v>
      </c>
      <c r="AU279" s="148" t="s">
        <v>91</v>
      </c>
      <c r="AY279" s="17" t="s">
        <v>168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25</v>
      </c>
      <c r="BK279" s="149">
        <f>ROUND(I279*H279,2)</f>
        <v>0</v>
      </c>
      <c r="BL279" s="17" t="s">
        <v>175</v>
      </c>
      <c r="BM279" s="148" t="s">
        <v>361</v>
      </c>
    </row>
    <row r="280" spans="2:65" s="12" customFormat="1" ht="11.25">
      <c r="B280" s="150"/>
      <c r="D280" s="151" t="s">
        <v>177</v>
      </c>
      <c r="E280" s="152" t="s">
        <v>1</v>
      </c>
      <c r="F280" s="153" t="s">
        <v>362</v>
      </c>
      <c r="H280" s="154">
        <v>22.568000000000001</v>
      </c>
      <c r="I280" s="155"/>
      <c r="L280" s="150"/>
      <c r="M280" s="156"/>
      <c r="T280" s="157"/>
      <c r="AT280" s="152" t="s">
        <v>177</v>
      </c>
      <c r="AU280" s="152" t="s">
        <v>91</v>
      </c>
      <c r="AV280" s="12" t="s">
        <v>91</v>
      </c>
      <c r="AW280" s="12" t="s">
        <v>38</v>
      </c>
      <c r="AX280" s="12" t="s">
        <v>25</v>
      </c>
      <c r="AY280" s="152" t="s">
        <v>168</v>
      </c>
    </row>
    <row r="281" spans="2:65" s="1" customFormat="1" ht="37.9" customHeight="1">
      <c r="B281" s="32"/>
      <c r="C281" s="137" t="s">
        <v>363</v>
      </c>
      <c r="D281" s="137" t="s">
        <v>170</v>
      </c>
      <c r="E281" s="138" t="s">
        <v>364</v>
      </c>
      <c r="F281" s="139" t="s">
        <v>365</v>
      </c>
      <c r="G281" s="140" t="s">
        <v>250</v>
      </c>
      <c r="H281" s="141">
        <v>22.568000000000001</v>
      </c>
      <c r="I281" s="142"/>
      <c r="J281" s="143">
        <f>ROUND(I281*H281,2)</f>
        <v>0</v>
      </c>
      <c r="K281" s="139" t="s">
        <v>174</v>
      </c>
      <c r="L281" s="32"/>
      <c r="M281" s="144" t="s">
        <v>1</v>
      </c>
      <c r="N281" s="145" t="s">
        <v>48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175</v>
      </c>
      <c r="AT281" s="148" t="s">
        <v>170</v>
      </c>
      <c r="AU281" s="148" t="s">
        <v>91</v>
      </c>
      <c r="AY281" s="17" t="s">
        <v>168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25</v>
      </c>
      <c r="BK281" s="149">
        <f>ROUND(I281*H281,2)</f>
        <v>0</v>
      </c>
      <c r="BL281" s="17" t="s">
        <v>175</v>
      </c>
      <c r="BM281" s="148" t="s">
        <v>366</v>
      </c>
    </row>
    <row r="282" spans="2:65" s="1" customFormat="1" ht="24.2" customHeight="1">
      <c r="B282" s="32"/>
      <c r="C282" s="137" t="s">
        <v>367</v>
      </c>
      <c r="D282" s="137" t="s">
        <v>170</v>
      </c>
      <c r="E282" s="138" t="s">
        <v>368</v>
      </c>
      <c r="F282" s="139" t="s">
        <v>369</v>
      </c>
      <c r="G282" s="140" t="s">
        <v>250</v>
      </c>
      <c r="H282" s="141">
        <v>7.9219999999999997</v>
      </c>
      <c r="I282" s="142"/>
      <c r="J282" s="143">
        <f>ROUND(I282*H282,2)</f>
        <v>0</v>
      </c>
      <c r="K282" s="139" t="s">
        <v>174</v>
      </c>
      <c r="L282" s="32"/>
      <c r="M282" s="144" t="s">
        <v>1</v>
      </c>
      <c r="N282" s="145" t="s">
        <v>48</v>
      </c>
      <c r="P282" s="146">
        <f>O282*H282</f>
        <v>0</v>
      </c>
      <c r="Q282" s="146">
        <v>0</v>
      </c>
      <c r="R282" s="146">
        <f>Q282*H282</f>
        <v>0</v>
      </c>
      <c r="S282" s="146">
        <v>0</v>
      </c>
      <c r="T282" s="147">
        <f>S282*H282</f>
        <v>0</v>
      </c>
      <c r="AR282" s="148" t="s">
        <v>175</v>
      </c>
      <c r="AT282" s="148" t="s">
        <v>170</v>
      </c>
      <c r="AU282" s="148" t="s">
        <v>91</v>
      </c>
      <c r="AY282" s="17" t="s">
        <v>168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25</v>
      </c>
      <c r="BK282" s="149">
        <f>ROUND(I282*H282,2)</f>
        <v>0</v>
      </c>
      <c r="BL282" s="17" t="s">
        <v>175</v>
      </c>
      <c r="BM282" s="148" t="s">
        <v>370</v>
      </c>
    </row>
    <row r="283" spans="2:65" s="14" customFormat="1" ht="11.25">
      <c r="B283" s="165"/>
      <c r="D283" s="151" t="s">
        <v>177</v>
      </c>
      <c r="E283" s="166" t="s">
        <v>1</v>
      </c>
      <c r="F283" s="167" t="s">
        <v>274</v>
      </c>
      <c r="H283" s="166" t="s">
        <v>1</v>
      </c>
      <c r="I283" s="168"/>
      <c r="L283" s="165"/>
      <c r="M283" s="169"/>
      <c r="T283" s="170"/>
      <c r="AT283" s="166" t="s">
        <v>177</v>
      </c>
      <c r="AU283" s="166" t="s">
        <v>91</v>
      </c>
      <c r="AV283" s="14" t="s">
        <v>25</v>
      </c>
      <c r="AW283" s="14" t="s">
        <v>38</v>
      </c>
      <c r="AX283" s="14" t="s">
        <v>83</v>
      </c>
      <c r="AY283" s="166" t="s">
        <v>168</v>
      </c>
    </row>
    <row r="284" spans="2:65" s="12" customFormat="1" ht="11.25">
      <c r="B284" s="150"/>
      <c r="D284" s="151" t="s">
        <v>177</v>
      </c>
      <c r="E284" s="152" t="s">
        <v>1</v>
      </c>
      <c r="F284" s="153" t="s">
        <v>751</v>
      </c>
      <c r="H284" s="154">
        <v>4.1840000000000002</v>
      </c>
      <c r="I284" s="155"/>
      <c r="L284" s="150"/>
      <c r="M284" s="156"/>
      <c r="T284" s="157"/>
      <c r="AT284" s="152" t="s">
        <v>177</v>
      </c>
      <c r="AU284" s="152" t="s">
        <v>91</v>
      </c>
      <c r="AV284" s="12" t="s">
        <v>91</v>
      </c>
      <c r="AW284" s="12" t="s">
        <v>38</v>
      </c>
      <c r="AX284" s="12" t="s">
        <v>83</v>
      </c>
      <c r="AY284" s="152" t="s">
        <v>168</v>
      </c>
    </row>
    <row r="285" spans="2:65" s="12" customFormat="1" ht="11.25">
      <c r="B285" s="150"/>
      <c r="D285" s="151" t="s">
        <v>177</v>
      </c>
      <c r="E285" s="152" t="s">
        <v>1</v>
      </c>
      <c r="F285" s="153" t="s">
        <v>752</v>
      </c>
      <c r="H285" s="154">
        <v>3.3140000000000001</v>
      </c>
      <c r="I285" s="155"/>
      <c r="L285" s="150"/>
      <c r="M285" s="156"/>
      <c r="T285" s="157"/>
      <c r="AT285" s="152" t="s">
        <v>177</v>
      </c>
      <c r="AU285" s="152" t="s">
        <v>91</v>
      </c>
      <c r="AV285" s="12" t="s">
        <v>91</v>
      </c>
      <c r="AW285" s="12" t="s">
        <v>38</v>
      </c>
      <c r="AX285" s="12" t="s">
        <v>83</v>
      </c>
      <c r="AY285" s="152" t="s">
        <v>168</v>
      </c>
    </row>
    <row r="286" spans="2:65" s="12" customFormat="1" ht="11.25">
      <c r="B286" s="150"/>
      <c r="D286" s="151" t="s">
        <v>177</v>
      </c>
      <c r="E286" s="152" t="s">
        <v>1</v>
      </c>
      <c r="F286" s="153" t="s">
        <v>753</v>
      </c>
      <c r="H286" s="154">
        <v>0.55800000000000005</v>
      </c>
      <c r="I286" s="155"/>
      <c r="L286" s="150"/>
      <c r="M286" s="156"/>
      <c r="T286" s="157"/>
      <c r="AT286" s="152" t="s">
        <v>177</v>
      </c>
      <c r="AU286" s="152" t="s">
        <v>91</v>
      </c>
      <c r="AV286" s="12" t="s">
        <v>91</v>
      </c>
      <c r="AW286" s="12" t="s">
        <v>38</v>
      </c>
      <c r="AX286" s="12" t="s">
        <v>83</v>
      </c>
      <c r="AY286" s="152" t="s">
        <v>168</v>
      </c>
    </row>
    <row r="287" spans="2:65" s="14" customFormat="1" ht="11.25">
      <c r="B287" s="165"/>
      <c r="D287" s="151" t="s">
        <v>177</v>
      </c>
      <c r="E287" s="166" t="s">
        <v>1</v>
      </c>
      <c r="F287" s="167" t="s">
        <v>372</v>
      </c>
      <c r="H287" s="166" t="s">
        <v>1</v>
      </c>
      <c r="I287" s="168"/>
      <c r="L287" s="165"/>
      <c r="M287" s="169"/>
      <c r="T287" s="170"/>
      <c r="AT287" s="166" t="s">
        <v>177</v>
      </c>
      <c r="AU287" s="166" t="s">
        <v>91</v>
      </c>
      <c r="AV287" s="14" t="s">
        <v>25</v>
      </c>
      <c r="AW287" s="14" t="s">
        <v>38</v>
      </c>
      <c r="AX287" s="14" t="s">
        <v>83</v>
      </c>
      <c r="AY287" s="166" t="s">
        <v>168</v>
      </c>
    </row>
    <row r="288" spans="2:65" s="12" customFormat="1" ht="11.25">
      <c r="B288" s="150"/>
      <c r="D288" s="151" t="s">
        <v>177</v>
      </c>
      <c r="E288" s="152" t="s">
        <v>1</v>
      </c>
      <c r="F288" s="153" t="s">
        <v>754</v>
      </c>
      <c r="H288" s="154">
        <v>-0.1</v>
      </c>
      <c r="I288" s="155"/>
      <c r="L288" s="150"/>
      <c r="M288" s="156"/>
      <c r="T288" s="157"/>
      <c r="AT288" s="152" t="s">
        <v>177</v>
      </c>
      <c r="AU288" s="152" t="s">
        <v>91</v>
      </c>
      <c r="AV288" s="12" t="s">
        <v>91</v>
      </c>
      <c r="AW288" s="12" t="s">
        <v>38</v>
      </c>
      <c r="AX288" s="12" t="s">
        <v>83</v>
      </c>
      <c r="AY288" s="152" t="s">
        <v>168</v>
      </c>
    </row>
    <row r="289" spans="2:65" s="12" customFormat="1" ht="11.25">
      <c r="B289" s="150"/>
      <c r="D289" s="151" t="s">
        <v>177</v>
      </c>
      <c r="E289" s="152" t="s">
        <v>1</v>
      </c>
      <c r="F289" s="153" t="s">
        <v>755</v>
      </c>
      <c r="H289" s="154">
        <v>-2.5999999999999999E-2</v>
      </c>
      <c r="I289" s="155"/>
      <c r="L289" s="150"/>
      <c r="M289" s="156"/>
      <c r="T289" s="157"/>
      <c r="AT289" s="152" t="s">
        <v>177</v>
      </c>
      <c r="AU289" s="152" t="s">
        <v>91</v>
      </c>
      <c r="AV289" s="12" t="s">
        <v>91</v>
      </c>
      <c r="AW289" s="12" t="s">
        <v>38</v>
      </c>
      <c r="AX289" s="12" t="s">
        <v>83</v>
      </c>
      <c r="AY289" s="152" t="s">
        <v>168</v>
      </c>
    </row>
    <row r="290" spans="2:65" s="12" customFormat="1" ht="11.25">
      <c r="B290" s="150"/>
      <c r="D290" s="151" t="s">
        <v>177</v>
      </c>
      <c r="E290" s="152" t="s">
        <v>1</v>
      </c>
      <c r="F290" s="153" t="s">
        <v>756</v>
      </c>
      <c r="H290" s="154">
        <v>-8.0000000000000002E-3</v>
      </c>
      <c r="I290" s="155"/>
      <c r="L290" s="150"/>
      <c r="M290" s="156"/>
      <c r="T290" s="157"/>
      <c r="AT290" s="152" t="s">
        <v>177</v>
      </c>
      <c r="AU290" s="152" t="s">
        <v>91</v>
      </c>
      <c r="AV290" s="12" t="s">
        <v>91</v>
      </c>
      <c r="AW290" s="12" t="s">
        <v>38</v>
      </c>
      <c r="AX290" s="12" t="s">
        <v>83</v>
      </c>
      <c r="AY290" s="152" t="s">
        <v>168</v>
      </c>
    </row>
    <row r="291" spans="2:65" s="13" customFormat="1" ht="11.25">
      <c r="B291" s="158"/>
      <c r="D291" s="151" t="s">
        <v>177</v>
      </c>
      <c r="E291" s="159" t="s">
        <v>113</v>
      </c>
      <c r="F291" s="160" t="s">
        <v>217</v>
      </c>
      <c r="H291" s="161">
        <v>7.9219999999999997</v>
      </c>
      <c r="I291" s="162"/>
      <c r="L291" s="158"/>
      <c r="M291" s="163"/>
      <c r="T291" s="164"/>
      <c r="AT291" s="159" t="s">
        <v>177</v>
      </c>
      <c r="AU291" s="159" t="s">
        <v>91</v>
      </c>
      <c r="AV291" s="13" t="s">
        <v>175</v>
      </c>
      <c r="AW291" s="13" t="s">
        <v>38</v>
      </c>
      <c r="AX291" s="13" t="s">
        <v>25</v>
      </c>
      <c r="AY291" s="159" t="s">
        <v>168</v>
      </c>
    </row>
    <row r="292" spans="2:65" s="1" customFormat="1" ht="16.5" customHeight="1">
      <c r="B292" s="32"/>
      <c r="C292" s="178" t="s">
        <v>374</v>
      </c>
      <c r="D292" s="178" t="s">
        <v>353</v>
      </c>
      <c r="E292" s="179" t="s">
        <v>375</v>
      </c>
      <c r="F292" s="180" t="s">
        <v>376</v>
      </c>
      <c r="G292" s="181" t="s">
        <v>181</v>
      </c>
      <c r="H292" s="182">
        <v>14.978999999999999</v>
      </c>
      <c r="I292" s="183"/>
      <c r="J292" s="184">
        <f>ROUND(I292*H292,2)</f>
        <v>0</v>
      </c>
      <c r="K292" s="180" t="s">
        <v>174</v>
      </c>
      <c r="L292" s="185"/>
      <c r="M292" s="186" t="s">
        <v>1</v>
      </c>
      <c r="N292" s="187" t="s">
        <v>48</v>
      </c>
      <c r="P292" s="146">
        <f>O292*H292</f>
        <v>0</v>
      </c>
      <c r="Q292" s="146">
        <v>1</v>
      </c>
      <c r="R292" s="146">
        <f>Q292*H292</f>
        <v>14.978999999999999</v>
      </c>
      <c r="S292" s="146">
        <v>0</v>
      </c>
      <c r="T292" s="147">
        <f>S292*H292</f>
        <v>0</v>
      </c>
      <c r="AR292" s="148" t="s">
        <v>205</v>
      </c>
      <c r="AT292" s="148" t="s">
        <v>353</v>
      </c>
      <c r="AU292" s="148" t="s">
        <v>91</v>
      </c>
      <c r="AY292" s="17" t="s">
        <v>168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25</v>
      </c>
      <c r="BK292" s="149">
        <f>ROUND(I292*H292,2)</f>
        <v>0</v>
      </c>
      <c r="BL292" s="17" t="s">
        <v>175</v>
      </c>
      <c r="BM292" s="148" t="s">
        <v>377</v>
      </c>
    </row>
    <row r="293" spans="2:65" s="12" customFormat="1" ht="11.25">
      <c r="B293" s="150"/>
      <c r="D293" s="151" t="s">
        <v>177</v>
      </c>
      <c r="E293" s="152" t="s">
        <v>1</v>
      </c>
      <c r="F293" s="153" t="s">
        <v>378</v>
      </c>
      <c r="H293" s="154">
        <v>14.978999999999999</v>
      </c>
      <c r="I293" s="155"/>
      <c r="L293" s="150"/>
      <c r="M293" s="156"/>
      <c r="T293" s="157"/>
      <c r="AT293" s="152" t="s">
        <v>177</v>
      </c>
      <c r="AU293" s="152" t="s">
        <v>91</v>
      </c>
      <c r="AV293" s="12" t="s">
        <v>91</v>
      </c>
      <c r="AW293" s="12" t="s">
        <v>38</v>
      </c>
      <c r="AX293" s="12" t="s">
        <v>25</v>
      </c>
      <c r="AY293" s="152" t="s">
        <v>168</v>
      </c>
    </row>
    <row r="294" spans="2:65" s="1" customFormat="1" ht="24.2" customHeight="1">
      <c r="B294" s="32"/>
      <c r="C294" s="137" t="s">
        <v>379</v>
      </c>
      <c r="D294" s="137" t="s">
        <v>170</v>
      </c>
      <c r="E294" s="138" t="s">
        <v>359</v>
      </c>
      <c r="F294" s="139" t="s">
        <v>360</v>
      </c>
      <c r="G294" s="140" t="s">
        <v>250</v>
      </c>
      <c r="H294" s="141">
        <v>8.3179999999999996</v>
      </c>
      <c r="I294" s="142"/>
      <c r="J294" s="143">
        <f>ROUND(I294*H294,2)</f>
        <v>0</v>
      </c>
      <c r="K294" s="139" t="s">
        <v>174</v>
      </c>
      <c r="L294" s="32"/>
      <c r="M294" s="144" t="s">
        <v>1</v>
      </c>
      <c r="N294" s="145" t="s">
        <v>48</v>
      </c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AR294" s="148" t="s">
        <v>175</v>
      </c>
      <c r="AT294" s="148" t="s">
        <v>170</v>
      </c>
      <c r="AU294" s="148" t="s">
        <v>91</v>
      </c>
      <c r="AY294" s="17" t="s">
        <v>168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7" t="s">
        <v>25</v>
      </c>
      <c r="BK294" s="149">
        <f>ROUND(I294*H294,2)</f>
        <v>0</v>
      </c>
      <c r="BL294" s="17" t="s">
        <v>175</v>
      </c>
      <c r="BM294" s="148" t="s">
        <v>380</v>
      </c>
    </row>
    <row r="295" spans="2:65" s="12" customFormat="1" ht="11.25">
      <c r="B295" s="150"/>
      <c r="D295" s="151" t="s">
        <v>177</v>
      </c>
      <c r="E295" s="152" t="s">
        <v>1</v>
      </c>
      <c r="F295" s="153" t="s">
        <v>381</v>
      </c>
      <c r="H295" s="154">
        <v>8.3179999999999996</v>
      </c>
      <c r="I295" s="155"/>
      <c r="L295" s="150"/>
      <c r="M295" s="156"/>
      <c r="T295" s="157"/>
      <c r="AT295" s="152" t="s">
        <v>177</v>
      </c>
      <c r="AU295" s="152" t="s">
        <v>91</v>
      </c>
      <c r="AV295" s="12" t="s">
        <v>91</v>
      </c>
      <c r="AW295" s="12" t="s">
        <v>38</v>
      </c>
      <c r="AX295" s="12" t="s">
        <v>25</v>
      </c>
      <c r="AY295" s="152" t="s">
        <v>168</v>
      </c>
    </row>
    <row r="296" spans="2:65" s="1" customFormat="1" ht="37.9" customHeight="1">
      <c r="B296" s="32"/>
      <c r="C296" s="137" t="s">
        <v>382</v>
      </c>
      <c r="D296" s="137" t="s">
        <v>170</v>
      </c>
      <c r="E296" s="138" t="s">
        <v>364</v>
      </c>
      <c r="F296" s="139" t="s">
        <v>365</v>
      </c>
      <c r="G296" s="140" t="s">
        <v>250</v>
      </c>
      <c r="H296" s="141">
        <v>8.3179999999999996</v>
      </c>
      <c r="I296" s="142"/>
      <c r="J296" s="143">
        <f>ROUND(I296*H296,2)</f>
        <v>0</v>
      </c>
      <c r="K296" s="139" t="s">
        <v>174</v>
      </c>
      <c r="L296" s="32"/>
      <c r="M296" s="144" t="s">
        <v>1</v>
      </c>
      <c r="N296" s="145" t="s">
        <v>48</v>
      </c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AR296" s="148" t="s">
        <v>175</v>
      </c>
      <c r="AT296" s="148" t="s">
        <v>170</v>
      </c>
      <c r="AU296" s="148" t="s">
        <v>91</v>
      </c>
      <c r="AY296" s="17" t="s">
        <v>168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25</v>
      </c>
      <c r="BK296" s="149">
        <f>ROUND(I296*H296,2)</f>
        <v>0</v>
      </c>
      <c r="BL296" s="17" t="s">
        <v>175</v>
      </c>
      <c r="BM296" s="148" t="s">
        <v>383</v>
      </c>
    </row>
    <row r="297" spans="2:65" s="1" customFormat="1" ht="24.2" customHeight="1">
      <c r="B297" s="32"/>
      <c r="C297" s="137" t="s">
        <v>757</v>
      </c>
      <c r="D297" s="137" t="s">
        <v>170</v>
      </c>
      <c r="E297" s="138" t="s">
        <v>758</v>
      </c>
      <c r="F297" s="139" t="s">
        <v>759</v>
      </c>
      <c r="G297" s="140" t="s">
        <v>173</v>
      </c>
      <c r="H297" s="141">
        <v>91</v>
      </c>
      <c r="I297" s="142"/>
      <c r="J297" s="143">
        <f>ROUND(I297*H297,2)</f>
        <v>0</v>
      </c>
      <c r="K297" s="139" t="s">
        <v>174</v>
      </c>
      <c r="L297" s="32"/>
      <c r="M297" s="144" t="s">
        <v>1</v>
      </c>
      <c r="N297" s="145" t="s">
        <v>48</v>
      </c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AR297" s="148" t="s">
        <v>175</v>
      </c>
      <c r="AT297" s="148" t="s">
        <v>170</v>
      </c>
      <c r="AU297" s="148" t="s">
        <v>91</v>
      </c>
      <c r="AY297" s="17" t="s">
        <v>168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25</v>
      </c>
      <c r="BK297" s="149">
        <f>ROUND(I297*H297,2)</f>
        <v>0</v>
      </c>
      <c r="BL297" s="17" t="s">
        <v>175</v>
      </c>
      <c r="BM297" s="148" t="s">
        <v>760</v>
      </c>
    </row>
    <row r="298" spans="2:65" s="12" customFormat="1" ht="11.25">
      <c r="B298" s="150"/>
      <c r="D298" s="151" t="s">
        <v>177</v>
      </c>
      <c r="E298" s="152" t="s">
        <v>1</v>
      </c>
      <c r="F298" s="153" t="s">
        <v>761</v>
      </c>
      <c r="H298" s="154">
        <v>91</v>
      </c>
      <c r="I298" s="155"/>
      <c r="L298" s="150"/>
      <c r="M298" s="156"/>
      <c r="T298" s="157"/>
      <c r="AT298" s="152" t="s">
        <v>177</v>
      </c>
      <c r="AU298" s="152" t="s">
        <v>91</v>
      </c>
      <c r="AV298" s="12" t="s">
        <v>91</v>
      </c>
      <c r="AW298" s="12" t="s">
        <v>38</v>
      </c>
      <c r="AX298" s="12" t="s">
        <v>83</v>
      </c>
      <c r="AY298" s="152" t="s">
        <v>168</v>
      </c>
    </row>
    <row r="299" spans="2:65" s="13" customFormat="1" ht="11.25">
      <c r="B299" s="158"/>
      <c r="D299" s="151" t="s">
        <v>177</v>
      </c>
      <c r="E299" s="159" t="s">
        <v>650</v>
      </c>
      <c r="F299" s="160" t="s">
        <v>217</v>
      </c>
      <c r="H299" s="161">
        <v>91</v>
      </c>
      <c r="I299" s="162"/>
      <c r="L299" s="158"/>
      <c r="M299" s="163"/>
      <c r="T299" s="164"/>
      <c r="AT299" s="159" t="s">
        <v>177</v>
      </c>
      <c r="AU299" s="159" t="s">
        <v>91</v>
      </c>
      <c r="AV299" s="13" t="s">
        <v>175</v>
      </c>
      <c r="AW299" s="13" t="s">
        <v>38</v>
      </c>
      <c r="AX299" s="13" t="s">
        <v>25</v>
      </c>
      <c r="AY299" s="159" t="s">
        <v>168</v>
      </c>
    </row>
    <row r="300" spans="2:65" s="1" customFormat="1" ht="16.5" customHeight="1">
      <c r="B300" s="32"/>
      <c r="C300" s="178" t="s">
        <v>762</v>
      </c>
      <c r="D300" s="178" t="s">
        <v>353</v>
      </c>
      <c r="E300" s="179" t="s">
        <v>763</v>
      </c>
      <c r="F300" s="180" t="s">
        <v>764</v>
      </c>
      <c r="G300" s="181" t="s">
        <v>181</v>
      </c>
      <c r="H300" s="182">
        <v>15.925000000000001</v>
      </c>
      <c r="I300" s="183"/>
      <c r="J300" s="184">
        <f>ROUND(I300*H300,2)</f>
        <v>0</v>
      </c>
      <c r="K300" s="180" t="s">
        <v>189</v>
      </c>
      <c r="L300" s="185"/>
      <c r="M300" s="186" t="s">
        <v>1</v>
      </c>
      <c r="N300" s="187" t="s">
        <v>48</v>
      </c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AR300" s="148" t="s">
        <v>205</v>
      </c>
      <c r="AT300" s="148" t="s">
        <v>353</v>
      </c>
      <c r="AU300" s="148" t="s">
        <v>91</v>
      </c>
      <c r="AY300" s="17" t="s">
        <v>168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25</v>
      </c>
      <c r="BK300" s="149">
        <f>ROUND(I300*H300,2)</f>
        <v>0</v>
      </c>
      <c r="BL300" s="17" t="s">
        <v>175</v>
      </c>
      <c r="BM300" s="148" t="s">
        <v>765</v>
      </c>
    </row>
    <row r="301" spans="2:65" s="12" customFormat="1" ht="11.25">
      <c r="B301" s="150"/>
      <c r="D301" s="151" t="s">
        <v>177</v>
      </c>
      <c r="E301" s="152" t="s">
        <v>1</v>
      </c>
      <c r="F301" s="153" t="s">
        <v>766</v>
      </c>
      <c r="H301" s="154">
        <v>15.925000000000001</v>
      </c>
      <c r="I301" s="155"/>
      <c r="L301" s="150"/>
      <c r="M301" s="156"/>
      <c r="T301" s="157"/>
      <c r="AT301" s="152" t="s">
        <v>177</v>
      </c>
      <c r="AU301" s="152" t="s">
        <v>91</v>
      </c>
      <c r="AV301" s="12" t="s">
        <v>91</v>
      </c>
      <c r="AW301" s="12" t="s">
        <v>38</v>
      </c>
      <c r="AX301" s="12" t="s">
        <v>25</v>
      </c>
      <c r="AY301" s="152" t="s">
        <v>168</v>
      </c>
    </row>
    <row r="302" spans="2:65" s="1" customFormat="1" ht="37.9" customHeight="1">
      <c r="B302" s="32"/>
      <c r="C302" s="137" t="s">
        <v>767</v>
      </c>
      <c r="D302" s="137" t="s">
        <v>170</v>
      </c>
      <c r="E302" s="138" t="s">
        <v>768</v>
      </c>
      <c r="F302" s="139" t="s">
        <v>769</v>
      </c>
      <c r="G302" s="140" t="s">
        <v>173</v>
      </c>
      <c r="H302" s="141">
        <v>91</v>
      </c>
      <c r="I302" s="142"/>
      <c r="J302" s="143">
        <f>ROUND(I302*H302,2)</f>
        <v>0</v>
      </c>
      <c r="K302" s="139" t="s">
        <v>189</v>
      </c>
      <c r="L302" s="32"/>
      <c r="M302" s="144" t="s">
        <v>1</v>
      </c>
      <c r="N302" s="145" t="s">
        <v>48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175</v>
      </c>
      <c r="AT302" s="148" t="s">
        <v>170</v>
      </c>
      <c r="AU302" s="148" t="s">
        <v>91</v>
      </c>
      <c r="AY302" s="17" t="s">
        <v>168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25</v>
      </c>
      <c r="BK302" s="149">
        <f>ROUND(I302*H302,2)</f>
        <v>0</v>
      </c>
      <c r="BL302" s="17" t="s">
        <v>175</v>
      </c>
      <c r="BM302" s="148" t="s">
        <v>770</v>
      </c>
    </row>
    <row r="303" spans="2:65" s="12" customFormat="1" ht="11.25">
      <c r="B303" s="150"/>
      <c r="D303" s="151" t="s">
        <v>177</v>
      </c>
      <c r="E303" s="152" t="s">
        <v>1</v>
      </c>
      <c r="F303" s="153" t="s">
        <v>650</v>
      </c>
      <c r="H303" s="154">
        <v>91</v>
      </c>
      <c r="I303" s="155"/>
      <c r="L303" s="150"/>
      <c r="M303" s="156"/>
      <c r="T303" s="157"/>
      <c r="AT303" s="152" t="s">
        <v>177</v>
      </c>
      <c r="AU303" s="152" t="s">
        <v>91</v>
      </c>
      <c r="AV303" s="12" t="s">
        <v>91</v>
      </c>
      <c r="AW303" s="12" t="s">
        <v>38</v>
      </c>
      <c r="AX303" s="12" t="s">
        <v>25</v>
      </c>
      <c r="AY303" s="152" t="s">
        <v>168</v>
      </c>
    </row>
    <row r="304" spans="2:65" s="11" customFormat="1" ht="22.9" customHeight="1">
      <c r="B304" s="125"/>
      <c r="D304" s="126" t="s">
        <v>82</v>
      </c>
      <c r="E304" s="135" t="s">
        <v>175</v>
      </c>
      <c r="F304" s="135" t="s">
        <v>390</v>
      </c>
      <c r="I304" s="128"/>
      <c r="J304" s="136">
        <f>BK304</f>
        <v>0</v>
      </c>
      <c r="L304" s="125"/>
      <c r="M304" s="130"/>
      <c r="P304" s="131">
        <f>SUM(P305:P312)</f>
        <v>0</v>
      </c>
      <c r="R304" s="131">
        <f>SUM(R305:R312)</f>
        <v>0</v>
      </c>
      <c r="T304" s="132">
        <f>SUM(T305:T312)</f>
        <v>0</v>
      </c>
      <c r="AR304" s="126" t="s">
        <v>25</v>
      </c>
      <c r="AT304" s="133" t="s">
        <v>82</v>
      </c>
      <c r="AU304" s="133" t="s">
        <v>25</v>
      </c>
      <c r="AY304" s="126" t="s">
        <v>168</v>
      </c>
      <c r="BK304" s="134">
        <f>SUM(BK305:BK312)</f>
        <v>0</v>
      </c>
    </row>
    <row r="305" spans="2:65" s="1" customFormat="1" ht="24.2" customHeight="1">
      <c r="B305" s="32"/>
      <c r="C305" s="137" t="s">
        <v>385</v>
      </c>
      <c r="D305" s="137" t="s">
        <v>170</v>
      </c>
      <c r="E305" s="138" t="s">
        <v>392</v>
      </c>
      <c r="F305" s="139" t="s">
        <v>393</v>
      </c>
      <c r="G305" s="140" t="s">
        <v>250</v>
      </c>
      <c r="H305" s="141">
        <v>2.0569999999999999</v>
      </c>
      <c r="I305" s="142"/>
      <c r="J305" s="143">
        <f>ROUND(I305*H305,2)</f>
        <v>0</v>
      </c>
      <c r="K305" s="139" t="s">
        <v>174</v>
      </c>
      <c r="L305" s="32"/>
      <c r="M305" s="144" t="s">
        <v>1</v>
      </c>
      <c r="N305" s="145" t="s">
        <v>48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175</v>
      </c>
      <c r="AT305" s="148" t="s">
        <v>170</v>
      </c>
      <c r="AU305" s="148" t="s">
        <v>91</v>
      </c>
      <c r="AY305" s="17" t="s">
        <v>168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7" t="s">
        <v>25</v>
      </c>
      <c r="BK305" s="149">
        <f>ROUND(I305*H305,2)</f>
        <v>0</v>
      </c>
      <c r="BL305" s="17" t="s">
        <v>175</v>
      </c>
      <c r="BM305" s="148" t="s">
        <v>394</v>
      </c>
    </row>
    <row r="306" spans="2:65" s="14" customFormat="1" ht="11.25">
      <c r="B306" s="165"/>
      <c r="D306" s="151" t="s">
        <v>177</v>
      </c>
      <c r="E306" s="166" t="s">
        <v>1</v>
      </c>
      <c r="F306" s="167" t="s">
        <v>771</v>
      </c>
      <c r="H306" s="166" t="s">
        <v>1</v>
      </c>
      <c r="I306" s="168"/>
      <c r="L306" s="165"/>
      <c r="M306" s="169"/>
      <c r="T306" s="170"/>
      <c r="AT306" s="166" t="s">
        <v>177</v>
      </c>
      <c r="AU306" s="166" t="s">
        <v>91</v>
      </c>
      <c r="AV306" s="14" t="s">
        <v>25</v>
      </c>
      <c r="AW306" s="14" t="s">
        <v>38</v>
      </c>
      <c r="AX306" s="14" t="s">
        <v>83</v>
      </c>
      <c r="AY306" s="166" t="s">
        <v>168</v>
      </c>
    </row>
    <row r="307" spans="2:65" s="12" customFormat="1" ht="11.25">
      <c r="B307" s="150"/>
      <c r="D307" s="151" t="s">
        <v>177</v>
      </c>
      <c r="E307" s="152" t="s">
        <v>1</v>
      </c>
      <c r="F307" s="153" t="s">
        <v>772</v>
      </c>
      <c r="H307" s="154">
        <v>1.0009999999999999</v>
      </c>
      <c r="I307" s="155"/>
      <c r="L307" s="150"/>
      <c r="M307" s="156"/>
      <c r="T307" s="157"/>
      <c r="AT307" s="152" t="s">
        <v>177</v>
      </c>
      <c r="AU307" s="152" t="s">
        <v>91</v>
      </c>
      <c r="AV307" s="12" t="s">
        <v>91</v>
      </c>
      <c r="AW307" s="12" t="s">
        <v>38</v>
      </c>
      <c r="AX307" s="12" t="s">
        <v>83</v>
      </c>
      <c r="AY307" s="152" t="s">
        <v>168</v>
      </c>
    </row>
    <row r="308" spans="2:65" s="12" customFormat="1" ht="11.25">
      <c r="B308" s="150"/>
      <c r="D308" s="151" t="s">
        <v>177</v>
      </c>
      <c r="E308" s="152" t="s">
        <v>1</v>
      </c>
      <c r="F308" s="153" t="s">
        <v>773</v>
      </c>
      <c r="H308" s="154">
        <v>1.056</v>
      </c>
      <c r="I308" s="155"/>
      <c r="L308" s="150"/>
      <c r="M308" s="156"/>
      <c r="T308" s="157"/>
      <c r="AT308" s="152" t="s">
        <v>177</v>
      </c>
      <c r="AU308" s="152" t="s">
        <v>91</v>
      </c>
      <c r="AV308" s="12" t="s">
        <v>91</v>
      </c>
      <c r="AW308" s="12" t="s">
        <v>38</v>
      </c>
      <c r="AX308" s="12" t="s">
        <v>83</v>
      </c>
      <c r="AY308" s="152" t="s">
        <v>168</v>
      </c>
    </row>
    <row r="309" spans="2:65" s="13" customFormat="1" ht="11.25">
      <c r="B309" s="158"/>
      <c r="D309" s="151" t="s">
        <v>177</v>
      </c>
      <c r="E309" s="159" t="s">
        <v>111</v>
      </c>
      <c r="F309" s="160" t="s">
        <v>217</v>
      </c>
      <c r="H309" s="161">
        <v>2.0569999999999999</v>
      </c>
      <c r="I309" s="162"/>
      <c r="L309" s="158"/>
      <c r="M309" s="163"/>
      <c r="T309" s="164"/>
      <c r="AT309" s="159" t="s">
        <v>177</v>
      </c>
      <c r="AU309" s="159" t="s">
        <v>91</v>
      </c>
      <c r="AV309" s="13" t="s">
        <v>175</v>
      </c>
      <c r="AW309" s="13" t="s">
        <v>38</v>
      </c>
      <c r="AX309" s="13" t="s">
        <v>25</v>
      </c>
      <c r="AY309" s="159" t="s">
        <v>168</v>
      </c>
    </row>
    <row r="310" spans="2:65" s="1" customFormat="1" ht="24.2" customHeight="1">
      <c r="B310" s="32"/>
      <c r="C310" s="137" t="s">
        <v>391</v>
      </c>
      <c r="D310" s="137" t="s">
        <v>170</v>
      </c>
      <c r="E310" s="138" t="s">
        <v>397</v>
      </c>
      <c r="F310" s="139" t="s">
        <v>398</v>
      </c>
      <c r="G310" s="140" t="s">
        <v>250</v>
      </c>
      <c r="H310" s="141">
        <v>2.0569999999999999</v>
      </c>
      <c r="I310" s="142"/>
      <c r="J310" s="143">
        <f>ROUND(I310*H310,2)</f>
        <v>0</v>
      </c>
      <c r="K310" s="139" t="s">
        <v>174</v>
      </c>
      <c r="L310" s="32"/>
      <c r="M310" s="144" t="s">
        <v>1</v>
      </c>
      <c r="N310" s="145" t="s">
        <v>48</v>
      </c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AR310" s="148" t="s">
        <v>175</v>
      </c>
      <c r="AT310" s="148" t="s">
        <v>170</v>
      </c>
      <c r="AU310" s="148" t="s">
        <v>91</v>
      </c>
      <c r="AY310" s="17" t="s">
        <v>168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7" t="s">
        <v>25</v>
      </c>
      <c r="BK310" s="149">
        <f>ROUND(I310*H310,2)</f>
        <v>0</v>
      </c>
      <c r="BL310" s="17" t="s">
        <v>175</v>
      </c>
      <c r="BM310" s="148" t="s">
        <v>399</v>
      </c>
    </row>
    <row r="311" spans="2:65" s="12" customFormat="1" ht="11.25">
      <c r="B311" s="150"/>
      <c r="D311" s="151" t="s">
        <v>177</v>
      </c>
      <c r="E311" s="152" t="s">
        <v>1</v>
      </c>
      <c r="F311" s="153" t="s">
        <v>400</v>
      </c>
      <c r="H311" s="154">
        <v>2.0569999999999999</v>
      </c>
      <c r="I311" s="155"/>
      <c r="L311" s="150"/>
      <c r="M311" s="156"/>
      <c r="T311" s="157"/>
      <c r="AT311" s="152" t="s">
        <v>177</v>
      </c>
      <c r="AU311" s="152" t="s">
        <v>91</v>
      </c>
      <c r="AV311" s="12" t="s">
        <v>91</v>
      </c>
      <c r="AW311" s="12" t="s">
        <v>38</v>
      </c>
      <c r="AX311" s="12" t="s">
        <v>25</v>
      </c>
      <c r="AY311" s="152" t="s">
        <v>168</v>
      </c>
    </row>
    <row r="312" spans="2:65" s="1" customFormat="1" ht="37.9" customHeight="1">
      <c r="B312" s="32"/>
      <c r="C312" s="137" t="s">
        <v>396</v>
      </c>
      <c r="D312" s="137" t="s">
        <v>170</v>
      </c>
      <c r="E312" s="138" t="s">
        <v>364</v>
      </c>
      <c r="F312" s="139" t="s">
        <v>365</v>
      </c>
      <c r="G312" s="140" t="s">
        <v>250</v>
      </c>
      <c r="H312" s="141">
        <v>2.0569999999999999</v>
      </c>
      <c r="I312" s="142"/>
      <c r="J312" s="143">
        <f>ROUND(I312*H312,2)</f>
        <v>0</v>
      </c>
      <c r="K312" s="139" t="s">
        <v>174</v>
      </c>
      <c r="L312" s="32"/>
      <c r="M312" s="144" t="s">
        <v>1</v>
      </c>
      <c r="N312" s="145" t="s">
        <v>48</v>
      </c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AR312" s="148" t="s">
        <v>175</v>
      </c>
      <c r="AT312" s="148" t="s">
        <v>170</v>
      </c>
      <c r="AU312" s="148" t="s">
        <v>91</v>
      </c>
      <c r="AY312" s="17" t="s">
        <v>168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7" t="s">
        <v>25</v>
      </c>
      <c r="BK312" s="149">
        <f>ROUND(I312*H312,2)</f>
        <v>0</v>
      </c>
      <c r="BL312" s="17" t="s">
        <v>175</v>
      </c>
      <c r="BM312" s="148" t="s">
        <v>402</v>
      </c>
    </row>
    <row r="313" spans="2:65" s="11" customFormat="1" ht="22.9" customHeight="1">
      <c r="B313" s="125"/>
      <c r="D313" s="126" t="s">
        <v>82</v>
      </c>
      <c r="E313" s="135" t="s">
        <v>191</v>
      </c>
      <c r="F313" s="135" t="s">
        <v>403</v>
      </c>
      <c r="I313" s="128"/>
      <c r="J313" s="136">
        <f>BK313</f>
        <v>0</v>
      </c>
      <c r="L313" s="125"/>
      <c r="M313" s="130"/>
      <c r="P313" s="131">
        <f>SUM(P314:P359)</f>
        <v>0</v>
      </c>
      <c r="R313" s="131">
        <f>SUM(R314:R359)</f>
        <v>129.25539047999999</v>
      </c>
      <c r="T313" s="132">
        <f>SUM(T314:T359)</f>
        <v>0</v>
      </c>
      <c r="AR313" s="126" t="s">
        <v>25</v>
      </c>
      <c r="AT313" s="133" t="s">
        <v>82</v>
      </c>
      <c r="AU313" s="133" t="s">
        <v>25</v>
      </c>
      <c r="AY313" s="126" t="s">
        <v>168</v>
      </c>
      <c r="BK313" s="134">
        <f>SUM(BK314:BK359)</f>
        <v>0</v>
      </c>
    </row>
    <row r="314" spans="2:65" s="1" customFormat="1" ht="24.2" customHeight="1">
      <c r="B314" s="32"/>
      <c r="C314" s="137" t="s">
        <v>401</v>
      </c>
      <c r="D314" s="137" t="s">
        <v>170</v>
      </c>
      <c r="E314" s="138" t="s">
        <v>405</v>
      </c>
      <c r="F314" s="139" t="s">
        <v>406</v>
      </c>
      <c r="G314" s="140" t="s">
        <v>173</v>
      </c>
      <c r="H314" s="141">
        <v>11.22</v>
      </c>
      <c r="I314" s="142"/>
      <c r="J314" s="143">
        <f>ROUND(I314*H314,2)</f>
        <v>0</v>
      </c>
      <c r="K314" s="139" t="s">
        <v>174</v>
      </c>
      <c r="L314" s="32"/>
      <c r="M314" s="144" t="s">
        <v>1</v>
      </c>
      <c r="N314" s="145" t="s">
        <v>48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175</v>
      </c>
      <c r="AT314" s="148" t="s">
        <v>170</v>
      </c>
      <c r="AU314" s="148" t="s">
        <v>91</v>
      </c>
      <c r="AY314" s="17" t="s">
        <v>168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25</v>
      </c>
      <c r="BK314" s="149">
        <f>ROUND(I314*H314,2)</f>
        <v>0</v>
      </c>
      <c r="BL314" s="17" t="s">
        <v>175</v>
      </c>
      <c r="BM314" s="148" t="s">
        <v>407</v>
      </c>
    </row>
    <row r="315" spans="2:65" s="12" customFormat="1" ht="11.25">
      <c r="B315" s="150"/>
      <c r="D315" s="151" t="s">
        <v>177</v>
      </c>
      <c r="E315" s="152" t="s">
        <v>1</v>
      </c>
      <c r="F315" s="153" t="s">
        <v>408</v>
      </c>
      <c r="H315" s="154">
        <v>11.22</v>
      </c>
      <c r="I315" s="155"/>
      <c r="L315" s="150"/>
      <c r="M315" s="156"/>
      <c r="T315" s="157"/>
      <c r="AT315" s="152" t="s">
        <v>177</v>
      </c>
      <c r="AU315" s="152" t="s">
        <v>91</v>
      </c>
      <c r="AV315" s="12" t="s">
        <v>91</v>
      </c>
      <c r="AW315" s="12" t="s">
        <v>38</v>
      </c>
      <c r="AX315" s="12" t="s">
        <v>83</v>
      </c>
      <c r="AY315" s="152" t="s">
        <v>168</v>
      </c>
    </row>
    <row r="316" spans="2:65" s="13" customFormat="1" ht="11.25">
      <c r="B316" s="158"/>
      <c r="D316" s="151" t="s">
        <v>177</v>
      </c>
      <c r="E316" s="159" t="s">
        <v>104</v>
      </c>
      <c r="F316" s="160" t="s">
        <v>217</v>
      </c>
      <c r="H316" s="161">
        <v>11.22</v>
      </c>
      <c r="I316" s="162"/>
      <c r="L316" s="158"/>
      <c r="M316" s="163"/>
      <c r="T316" s="164"/>
      <c r="AT316" s="159" t="s">
        <v>177</v>
      </c>
      <c r="AU316" s="159" t="s">
        <v>91</v>
      </c>
      <c r="AV316" s="13" t="s">
        <v>175</v>
      </c>
      <c r="AW316" s="13" t="s">
        <v>38</v>
      </c>
      <c r="AX316" s="13" t="s">
        <v>25</v>
      </c>
      <c r="AY316" s="159" t="s">
        <v>168</v>
      </c>
    </row>
    <row r="317" spans="2:65" s="1" customFormat="1" ht="24.2" customHeight="1">
      <c r="B317" s="32"/>
      <c r="C317" s="137" t="s">
        <v>774</v>
      </c>
      <c r="D317" s="137" t="s">
        <v>170</v>
      </c>
      <c r="E317" s="138" t="s">
        <v>775</v>
      </c>
      <c r="F317" s="139" t="s">
        <v>776</v>
      </c>
      <c r="G317" s="140" t="s">
        <v>173</v>
      </c>
      <c r="H317" s="141">
        <v>280.2</v>
      </c>
      <c r="I317" s="142"/>
      <c r="J317" s="143">
        <f>ROUND(I317*H317,2)</f>
        <v>0</v>
      </c>
      <c r="K317" s="139" t="s">
        <v>174</v>
      </c>
      <c r="L317" s="32"/>
      <c r="M317" s="144" t="s">
        <v>1</v>
      </c>
      <c r="N317" s="145" t="s">
        <v>48</v>
      </c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AR317" s="148" t="s">
        <v>175</v>
      </c>
      <c r="AT317" s="148" t="s">
        <v>170</v>
      </c>
      <c r="AU317" s="148" t="s">
        <v>91</v>
      </c>
      <c r="AY317" s="17" t="s">
        <v>168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7" t="s">
        <v>25</v>
      </c>
      <c r="BK317" s="149">
        <f>ROUND(I317*H317,2)</f>
        <v>0</v>
      </c>
      <c r="BL317" s="17" t="s">
        <v>175</v>
      </c>
      <c r="BM317" s="148" t="s">
        <v>777</v>
      </c>
    </row>
    <row r="318" spans="2:65" s="12" customFormat="1" ht="11.25">
      <c r="B318" s="150"/>
      <c r="D318" s="151" t="s">
        <v>177</v>
      </c>
      <c r="E318" s="152" t="s">
        <v>1</v>
      </c>
      <c r="F318" s="153" t="s">
        <v>778</v>
      </c>
      <c r="H318" s="154">
        <v>280.2</v>
      </c>
      <c r="I318" s="155"/>
      <c r="L318" s="150"/>
      <c r="M318" s="156"/>
      <c r="T318" s="157"/>
      <c r="AT318" s="152" t="s">
        <v>177</v>
      </c>
      <c r="AU318" s="152" t="s">
        <v>91</v>
      </c>
      <c r="AV318" s="12" t="s">
        <v>91</v>
      </c>
      <c r="AW318" s="12" t="s">
        <v>38</v>
      </c>
      <c r="AX318" s="12" t="s">
        <v>25</v>
      </c>
      <c r="AY318" s="152" t="s">
        <v>168</v>
      </c>
    </row>
    <row r="319" spans="2:65" s="1" customFormat="1" ht="24.2" customHeight="1">
      <c r="B319" s="32"/>
      <c r="C319" s="137" t="s">
        <v>101</v>
      </c>
      <c r="D319" s="137" t="s">
        <v>170</v>
      </c>
      <c r="E319" s="138" t="s">
        <v>779</v>
      </c>
      <c r="F319" s="139" t="s">
        <v>780</v>
      </c>
      <c r="G319" s="140" t="s">
        <v>173</v>
      </c>
      <c r="H319" s="141">
        <v>178.2</v>
      </c>
      <c r="I319" s="142"/>
      <c r="J319" s="143">
        <f>ROUND(I319*H319,2)</f>
        <v>0</v>
      </c>
      <c r="K319" s="139" t="s">
        <v>174</v>
      </c>
      <c r="L319" s="32"/>
      <c r="M319" s="144" t="s">
        <v>1</v>
      </c>
      <c r="N319" s="145" t="s">
        <v>48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175</v>
      </c>
      <c r="AT319" s="148" t="s">
        <v>170</v>
      </c>
      <c r="AU319" s="148" t="s">
        <v>91</v>
      </c>
      <c r="AY319" s="17" t="s">
        <v>168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25</v>
      </c>
      <c r="BK319" s="149">
        <f>ROUND(I319*H319,2)</f>
        <v>0</v>
      </c>
      <c r="BL319" s="17" t="s">
        <v>175</v>
      </c>
      <c r="BM319" s="148" t="s">
        <v>781</v>
      </c>
    </row>
    <row r="320" spans="2:65" s="12" customFormat="1" ht="11.25">
      <c r="B320" s="150"/>
      <c r="D320" s="151" t="s">
        <v>177</v>
      </c>
      <c r="E320" s="152" t="s">
        <v>1</v>
      </c>
      <c r="F320" s="153" t="s">
        <v>782</v>
      </c>
      <c r="H320" s="154">
        <v>159.6</v>
      </c>
      <c r="I320" s="155"/>
      <c r="L320" s="150"/>
      <c r="M320" s="156"/>
      <c r="T320" s="157"/>
      <c r="AT320" s="152" t="s">
        <v>177</v>
      </c>
      <c r="AU320" s="152" t="s">
        <v>91</v>
      </c>
      <c r="AV320" s="12" t="s">
        <v>91</v>
      </c>
      <c r="AW320" s="12" t="s">
        <v>38</v>
      </c>
      <c r="AX320" s="12" t="s">
        <v>83</v>
      </c>
      <c r="AY320" s="152" t="s">
        <v>168</v>
      </c>
    </row>
    <row r="321" spans="2:65" s="12" customFormat="1" ht="11.25">
      <c r="B321" s="150"/>
      <c r="D321" s="151" t="s">
        <v>177</v>
      </c>
      <c r="E321" s="152" t="s">
        <v>1</v>
      </c>
      <c r="F321" s="153" t="s">
        <v>783</v>
      </c>
      <c r="H321" s="154">
        <v>18.600000000000001</v>
      </c>
      <c r="I321" s="155"/>
      <c r="L321" s="150"/>
      <c r="M321" s="156"/>
      <c r="T321" s="157"/>
      <c r="AT321" s="152" t="s">
        <v>177</v>
      </c>
      <c r="AU321" s="152" t="s">
        <v>91</v>
      </c>
      <c r="AV321" s="12" t="s">
        <v>91</v>
      </c>
      <c r="AW321" s="12" t="s">
        <v>38</v>
      </c>
      <c r="AX321" s="12" t="s">
        <v>83</v>
      </c>
      <c r="AY321" s="152" t="s">
        <v>168</v>
      </c>
    </row>
    <row r="322" spans="2:65" s="13" customFormat="1" ht="11.25">
      <c r="B322" s="158"/>
      <c r="D322" s="151" t="s">
        <v>177</v>
      </c>
      <c r="E322" s="159" t="s">
        <v>1</v>
      </c>
      <c r="F322" s="160" t="s">
        <v>217</v>
      </c>
      <c r="H322" s="161">
        <v>178.2</v>
      </c>
      <c r="I322" s="162"/>
      <c r="L322" s="158"/>
      <c r="M322" s="163"/>
      <c r="T322" s="164"/>
      <c r="AT322" s="159" t="s">
        <v>177</v>
      </c>
      <c r="AU322" s="159" t="s">
        <v>91</v>
      </c>
      <c r="AV322" s="13" t="s">
        <v>175</v>
      </c>
      <c r="AW322" s="13" t="s">
        <v>38</v>
      </c>
      <c r="AX322" s="13" t="s">
        <v>25</v>
      </c>
      <c r="AY322" s="159" t="s">
        <v>168</v>
      </c>
    </row>
    <row r="323" spans="2:65" s="1" customFormat="1" ht="24.2" customHeight="1">
      <c r="B323" s="32"/>
      <c r="C323" s="137" t="s">
        <v>404</v>
      </c>
      <c r="D323" s="137" t="s">
        <v>170</v>
      </c>
      <c r="E323" s="138" t="s">
        <v>397</v>
      </c>
      <c r="F323" s="139" t="s">
        <v>398</v>
      </c>
      <c r="G323" s="140" t="s">
        <v>250</v>
      </c>
      <c r="H323" s="141">
        <v>96.233999999999995</v>
      </c>
      <c r="I323" s="142"/>
      <c r="J323" s="143">
        <f>ROUND(I323*H323,2)</f>
        <v>0</v>
      </c>
      <c r="K323" s="139" t="s">
        <v>174</v>
      </c>
      <c r="L323" s="32"/>
      <c r="M323" s="144" t="s">
        <v>1</v>
      </c>
      <c r="N323" s="145" t="s">
        <v>48</v>
      </c>
      <c r="P323" s="146">
        <f>O323*H323</f>
        <v>0</v>
      </c>
      <c r="Q323" s="146">
        <v>0</v>
      </c>
      <c r="R323" s="146">
        <f>Q323*H323</f>
        <v>0</v>
      </c>
      <c r="S323" s="146">
        <v>0</v>
      </c>
      <c r="T323" s="147">
        <f>S323*H323</f>
        <v>0</v>
      </c>
      <c r="AR323" s="148" t="s">
        <v>175</v>
      </c>
      <c r="AT323" s="148" t="s">
        <v>170</v>
      </c>
      <c r="AU323" s="148" t="s">
        <v>91</v>
      </c>
      <c r="AY323" s="17" t="s">
        <v>168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7" t="s">
        <v>25</v>
      </c>
      <c r="BK323" s="149">
        <f>ROUND(I323*H323,2)</f>
        <v>0</v>
      </c>
      <c r="BL323" s="17" t="s">
        <v>175</v>
      </c>
      <c r="BM323" s="148" t="s">
        <v>410</v>
      </c>
    </row>
    <row r="324" spans="2:65" s="14" customFormat="1" ht="11.25">
      <c r="B324" s="165"/>
      <c r="D324" s="151" t="s">
        <v>177</v>
      </c>
      <c r="E324" s="166" t="s">
        <v>1</v>
      </c>
      <c r="F324" s="167" t="s">
        <v>784</v>
      </c>
      <c r="H324" s="166" t="s">
        <v>1</v>
      </c>
      <c r="I324" s="168"/>
      <c r="L324" s="165"/>
      <c r="M324" s="169"/>
      <c r="T324" s="170"/>
      <c r="AT324" s="166" t="s">
        <v>177</v>
      </c>
      <c r="AU324" s="166" t="s">
        <v>91</v>
      </c>
      <c r="AV324" s="14" t="s">
        <v>25</v>
      </c>
      <c r="AW324" s="14" t="s">
        <v>38</v>
      </c>
      <c r="AX324" s="14" t="s">
        <v>83</v>
      </c>
      <c r="AY324" s="166" t="s">
        <v>168</v>
      </c>
    </row>
    <row r="325" spans="2:65" s="12" customFormat="1" ht="11.25">
      <c r="B325" s="150"/>
      <c r="D325" s="151" t="s">
        <v>177</v>
      </c>
      <c r="E325" s="152" t="s">
        <v>1</v>
      </c>
      <c r="F325" s="153" t="s">
        <v>785</v>
      </c>
      <c r="H325" s="154">
        <v>2.2440000000000002</v>
      </c>
      <c r="I325" s="155"/>
      <c r="L325" s="150"/>
      <c r="M325" s="156"/>
      <c r="T325" s="157"/>
      <c r="AT325" s="152" t="s">
        <v>177</v>
      </c>
      <c r="AU325" s="152" t="s">
        <v>91</v>
      </c>
      <c r="AV325" s="12" t="s">
        <v>91</v>
      </c>
      <c r="AW325" s="12" t="s">
        <v>38</v>
      </c>
      <c r="AX325" s="12" t="s">
        <v>83</v>
      </c>
      <c r="AY325" s="152" t="s">
        <v>168</v>
      </c>
    </row>
    <row r="326" spans="2:65" s="12" customFormat="1" ht="11.25">
      <c r="B326" s="150"/>
      <c r="D326" s="151" t="s">
        <v>177</v>
      </c>
      <c r="E326" s="152" t="s">
        <v>1</v>
      </c>
      <c r="F326" s="153" t="s">
        <v>786</v>
      </c>
      <c r="H326" s="154">
        <v>70.05</v>
      </c>
      <c r="I326" s="155"/>
      <c r="L326" s="150"/>
      <c r="M326" s="156"/>
      <c r="T326" s="157"/>
      <c r="AT326" s="152" t="s">
        <v>177</v>
      </c>
      <c r="AU326" s="152" t="s">
        <v>91</v>
      </c>
      <c r="AV326" s="12" t="s">
        <v>91</v>
      </c>
      <c r="AW326" s="12" t="s">
        <v>38</v>
      </c>
      <c r="AX326" s="12" t="s">
        <v>83</v>
      </c>
      <c r="AY326" s="152" t="s">
        <v>168</v>
      </c>
    </row>
    <row r="327" spans="2:65" s="12" customFormat="1" ht="11.25">
      <c r="B327" s="150"/>
      <c r="D327" s="151" t="s">
        <v>177</v>
      </c>
      <c r="E327" s="152" t="s">
        <v>1</v>
      </c>
      <c r="F327" s="153" t="s">
        <v>787</v>
      </c>
      <c r="H327" s="154">
        <v>23.94</v>
      </c>
      <c r="I327" s="155"/>
      <c r="L327" s="150"/>
      <c r="M327" s="156"/>
      <c r="T327" s="157"/>
      <c r="AT327" s="152" t="s">
        <v>177</v>
      </c>
      <c r="AU327" s="152" t="s">
        <v>91</v>
      </c>
      <c r="AV327" s="12" t="s">
        <v>91</v>
      </c>
      <c r="AW327" s="12" t="s">
        <v>38</v>
      </c>
      <c r="AX327" s="12" t="s">
        <v>83</v>
      </c>
      <c r="AY327" s="152" t="s">
        <v>168</v>
      </c>
    </row>
    <row r="328" spans="2:65" s="13" customFormat="1" ht="11.25">
      <c r="B328" s="158"/>
      <c r="D328" s="151" t="s">
        <v>177</v>
      </c>
      <c r="E328" s="159" t="s">
        <v>1</v>
      </c>
      <c r="F328" s="160" t="s">
        <v>217</v>
      </c>
      <c r="H328" s="161">
        <v>96.233999999999995</v>
      </c>
      <c r="I328" s="162"/>
      <c r="L328" s="158"/>
      <c r="M328" s="163"/>
      <c r="T328" s="164"/>
      <c r="AT328" s="159" t="s">
        <v>177</v>
      </c>
      <c r="AU328" s="159" t="s">
        <v>91</v>
      </c>
      <c r="AV328" s="13" t="s">
        <v>175</v>
      </c>
      <c r="AW328" s="13" t="s">
        <v>38</v>
      </c>
      <c r="AX328" s="13" t="s">
        <v>25</v>
      </c>
      <c r="AY328" s="159" t="s">
        <v>168</v>
      </c>
    </row>
    <row r="329" spans="2:65" s="1" customFormat="1" ht="37.9" customHeight="1">
      <c r="B329" s="32"/>
      <c r="C329" s="137" t="s">
        <v>409</v>
      </c>
      <c r="D329" s="137" t="s">
        <v>170</v>
      </c>
      <c r="E329" s="138" t="s">
        <v>364</v>
      </c>
      <c r="F329" s="139" t="s">
        <v>365</v>
      </c>
      <c r="G329" s="140" t="s">
        <v>250</v>
      </c>
      <c r="H329" s="141">
        <v>96.233999999999995</v>
      </c>
      <c r="I329" s="142"/>
      <c r="J329" s="143">
        <f>ROUND(I329*H329,2)</f>
        <v>0</v>
      </c>
      <c r="K329" s="139" t="s">
        <v>174</v>
      </c>
      <c r="L329" s="32"/>
      <c r="M329" s="144" t="s">
        <v>1</v>
      </c>
      <c r="N329" s="145" t="s">
        <v>48</v>
      </c>
      <c r="P329" s="146">
        <f>O329*H329</f>
        <v>0</v>
      </c>
      <c r="Q329" s="146">
        <v>0</v>
      </c>
      <c r="R329" s="146">
        <f>Q329*H329</f>
        <v>0</v>
      </c>
      <c r="S329" s="146">
        <v>0</v>
      </c>
      <c r="T329" s="147">
        <f>S329*H329</f>
        <v>0</v>
      </c>
      <c r="AR329" s="148" t="s">
        <v>175</v>
      </c>
      <c r="AT329" s="148" t="s">
        <v>170</v>
      </c>
      <c r="AU329" s="148" t="s">
        <v>91</v>
      </c>
      <c r="AY329" s="17" t="s">
        <v>168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7" t="s">
        <v>25</v>
      </c>
      <c r="BK329" s="149">
        <f>ROUND(I329*H329,2)</f>
        <v>0</v>
      </c>
      <c r="BL329" s="17" t="s">
        <v>175</v>
      </c>
      <c r="BM329" s="148" t="s">
        <v>413</v>
      </c>
    </row>
    <row r="330" spans="2:65" s="1" customFormat="1" ht="33" customHeight="1">
      <c r="B330" s="32"/>
      <c r="C330" s="137" t="s">
        <v>788</v>
      </c>
      <c r="D330" s="137" t="s">
        <v>170</v>
      </c>
      <c r="E330" s="138" t="s">
        <v>789</v>
      </c>
      <c r="F330" s="139" t="s">
        <v>790</v>
      </c>
      <c r="G330" s="140" t="s">
        <v>173</v>
      </c>
      <c r="H330" s="141">
        <v>280.2</v>
      </c>
      <c r="I330" s="142"/>
      <c r="J330" s="143">
        <f>ROUND(I330*H330,2)</f>
        <v>0</v>
      </c>
      <c r="K330" s="139" t="s">
        <v>174</v>
      </c>
      <c r="L330" s="32"/>
      <c r="M330" s="144" t="s">
        <v>1</v>
      </c>
      <c r="N330" s="145" t="s">
        <v>48</v>
      </c>
      <c r="P330" s="146">
        <f>O330*H330</f>
        <v>0</v>
      </c>
      <c r="Q330" s="146">
        <v>8.9219999999999994E-2</v>
      </c>
      <c r="R330" s="146">
        <f>Q330*H330</f>
        <v>24.999443999999997</v>
      </c>
      <c r="S330" s="146">
        <v>0</v>
      </c>
      <c r="T330" s="147">
        <f>S330*H330</f>
        <v>0</v>
      </c>
      <c r="AR330" s="148" t="s">
        <v>175</v>
      </c>
      <c r="AT330" s="148" t="s">
        <v>170</v>
      </c>
      <c r="AU330" s="148" t="s">
        <v>91</v>
      </c>
      <c r="AY330" s="17" t="s">
        <v>168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25</v>
      </c>
      <c r="BK330" s="149">
        <f>ROUND(I330*H330,2)</f>
        <v>0</v>
      </c>
      <c r="BL330" s="17" t="s">
        <v>175</v>
      </c>
      <c r="BM330" s="148" t="s">
        <v>791</v>
      </c>
    </row>
    <row r="331" spans="2:65" s="12" customFormat="1" ht="11.25">
      <c r="B331" s="150"/>
      <c r="D331" s="151" t="s">
        <v>177</v>
      </c>
      <c r="E331" s="152" t="s">
        <v>640</v>
      </c>
      <c r="F331" s="153" t="s">
        <v>792</v>
      </c>
      <c r="H331" s="154">
        <v>251.4</v>
      </c>
      <c r="I331" s="155"/>
      <c r="L331" s="150"/>
      <c r="M331" s="156"/>
      <c r="T331" s="157"/>
      <c r="AT331" s="152" t="s">
        <v>177</v>
      </c>
      <c r="AU331" s="152" t="s">
        <v>91</v>
      </c>
      <c r="AV331" s="12" t="s">
        <v>91</v>
      </c>
      <c r="AW331" s="12" t="s">
        <v>38</v>
      </c>
      <c r="AX331" s="12" t="s">
        <v>83</v>
      </c>
      <c r="AY331" s="152" t="s">
        <v>168</v>
      </c>
    </row>
    <row r="332" spans="2:65" s="12" customFormat="1" ht="11.25">
      <c r="B332" s="150"/>
      <c r="D332" s="151" t="s">
        <v>177</v>
      </c>
      <c r="E332" s="152" t="s">
        <v>642</v>
      </c>
      <c r="F332" s="153" t="s">
        <v>793</v>
      </c>
      <c r="H332" s="154">
        <v>28.8</v>
      </c>
      <c r="I332" s="155"/>
      <c r="L332" s="150"/>
      <c r="M332" s="156"/>
      <c r="T332" s="157"/>
      <c r="AT332" s="152" t="s">
        <v>177</v>
      </c>
      <c r="AU332" s="152" t="s">
        <v>91</v>
      </c>
      <c r="AV332" s="12" t="s">
        <v>91</v>
      </c>
      <c r="AW332" s="12" t="s">
        <v>38</v>
      </c>
      <c r="AX332" s="12" t="s">
        <v>83</v>
      </c>
      <c r="AY332" s="152" t="s">
        <v>168</v>
      </c>
    </row>
    <row r="333" spans="2:65" s="13" customFormat="1" ht="11.25">
      <c r="B333" s="158"/>
      <c r="D333" s="151" t="s">
        <v>177</v>
      </c>
      <c r="E333" s="159" t="s">
        <v>638</v>
      </c>
      <c r="F333" s="160" t="s">
        <v>217</v>
      </c>
      <c r="H333" s="161">
        <v>280.2</v>
      </c>
      <c r="I333" s="162"/>
      <c r="L333" s="158"/>
      <c r="M333" s="163"/>
      <c r="T333" s="164"/>
      <c r="AT333" s="159" t="s">
        <v>177</v>
      </c>
      <c r="AU333" s="159" t="s">
        <v>91</v>
      </c>
      <c r="AV333" s="13" t="s">
        <v>175</v>
      </c>
      <c r="AW333" s="13" t="s">
        <v>38</v>
      </c>
      <c r="AX333" s="13" t="s">
        <v>25</v>
      </c>
      <c r="AY333" s="159" t="s">
        <v>168</v>
      </c>
    </row>
    <row r="334" spans="2:65" s="1" customFormat="1" ht="21.75" customHeight="1">
      <c r="B334" s="32"/>
      <c r="C334" s="178" t="s">
        <v>794</v>
      </c>
      <c r="D334" s="178" t="s">
        <v>353</v>
      </c>
      <c r="E334" s="179" t="s">
        <v>795</v>
      </c>
      <c r="F334" s="180" t="s">
        <v>796</v>
      </c>
      <c r="G334" s="181" t="s">
        <v>173</v>
      </c>
      <c r="H334" s="182">
        <v>251.4</v>
      </c>
      <c r="I334" s="183"/>
      <c r="J334" s="184">
        <f>ROUND(I334*H334,2)</f>
        <v>0</v>
      </c>
      <c r="K334" s="180" t="s">
        <v>174</v>
      </c>
      <c r="L334" s="185"/>
      <c r="M334" s="186" t="s">
        <v>1</v>
      </c>
      <c r="N334" s="187" t="s">
        <v>48</v>
      </c>
      <c r="P334" s="146">
        <f>O334*H334</f>
        <v>0</v>
      </c>
      <c r="Q334" s="146">
        <v>0.13100000000000001</v>
      </c>
      <c r="R334" s="146">
        <f>Q334*H334</f>
        <v>32.933399999999999</v>
      </c>
      <c r="S334" s="146">
        <v>0</v>
      </c>
      <c r="T334" s="147">
        <f>S334*H334</f>
        <v>0</v>
      </c>
      <c r="AR334" s="148" t="s">
        <v>205</v>
      </c>
      <c r="AT334" s="148" t="s">
        <v>353</v>
      </c>
      <c r="AU334" s="148" t="s">
        <v>91</v>
      </c>
      <c r="AY334" s="17" t="s">
        <v>168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25</v>
      </c>
      <c r="BK334" s="149">
        <f>ROUND(I334*H334,2)</f>
        <v>0</v>
      </c>
      <c r="BL334" s="17" t="s">
        <v>175</v>
      </c>
      <c r="BM334" s="148" t="s">
        <v>797</v>
      </c>
    </row>
    <row r="335" spans="2:65" s="12" customFormat="1" ht="11.25">
      <c r="B335" s="150"/>
      <c r="D335" s="151" t="s">
        <v>177</v>
      </c>
      <c r="E335" s="152" t="s">
        <v>1</v>
      </c>
      <c r="F335" s="153" t="s">
        <v>798</v>
      </c>
      <c r="H335" s="154">
        <v>246.471</v>
      </c>
      <c r="I335" s="155"/>
      <c r="L335" s="150"/>
      <c r="M335" s="156"/>
      <c r="T335" s="157"/>
      <c r="AT335" s="152" t="s">
        <v>177</v>
      </c>
      <c r="AU335" s="152" t="s">
        <v>91</v>
      </c>
      <c r="AV335" s="12" t="s">
        <v>91</v>
      </c>
      <c r="AW335" s="12" t="s">
        <v>38</v>
      </c>
      <c r="AX335" s="12" t="s">
        <v>25</v>
      </c>
      <c r="AY335" s="152" t="s">
        <v>168</v>
      </c>
    </row>
    <row r="336" spans="2:65" s="12" customFormat="1" ht="11.25">
      <c r="B336" s="150"/>
      <c r="D336" s="151" t="s">
        <v>177</v>
      </c>
      <c r="F336" s="153" t="s">
        <v>799</v>
      </c>
      <c r="H336" s="154">
        <v>251.4</v>
      </c>
      <c r="I336" s="155"/>
      <c r="L336" s="150"/>
      <c r="M336" s="156"/>
      <c r="T336" s="157"/>
      <c r="AT336" s="152" t="s">
        <v>177</v>
      </c>
      <c r="AU336" s="152" t="s">
        <v>91</v>
      </c>
      <c r="AV336" s="12" t="s">
        <v>91</v>
      </c>
      <c r="AW336" s="12" t="s">
        <v>4</v>
      </c>
      <c r="AX336" s="12" t="s">
        <v>25</v>
      </c>
      <c r="AY336" s="152" t="s">
        <v>168</v>
      </c>
    </row>
    <row r="337" spans="2:65" s="1" customFormat="1" ht="24.2" customHeight="1">
      <c r="B337" s="32"/>
      <c r="C337" s="178" t="s">
        <v>800</v>
      </c>
      <c r="D337" s="178" t="s">
        <v>353</v>
      </c>
      <c r="E337" s="179" t="s">
        <v>801</v>
      </c>
      <c r="F337" s="180" t="s">
        <v>802</v>
      </c>
      <c r="G337" s="181" t="s">
        <v>173</v>
      </c>
      <c r="H337" s="182">
        <v>29.963999999999999</v>
      </c>
      <c r="I337" s="183"/>
      <c r="J337" s="184">
        <f>ROUND(I337*H337,2)</f>
        <v>0</v>
      </c>
      <c r="K337" s="180" t="s">
        <v>189</v>
      </c>
      <c r="L337" s="185"/>
      <c r="M337" s="186" t="s">
        <v>1</v>
      </c>
      <c r="N337" s="187" t="s">
        <v>48</v>
      </c>
      <c r="P337" s="146">
        <f>O337*H337</f>
        <v>0</v>
      </c>
      <c r="Q337" s="146">
        <v>0.13</v>
      </c>
      <c r="R337" s="146">
        <f>Q337*H337</f>
        <v>3.8953199999999999</v>
      </c>
      <c r="S337" s="146">
        <v>0</v>
      </c>
      <c r="T337" s="147">
        <f>S337*H337</f>
        <v>0</v>
      </c>
      <c r="AR337" s="148" t="s">
        <v>205</v>
      </c>
      <c r="AT337" s="148" t="s">
        <v>353</v>
      </c>
      <c r="AU337" s="148" t="s">
        <v>91</v>
      </c>
      <c r="AY337" s="17" t="s">
        <v>168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25</v>
      </c>
      <c r="BK337" s="149">
        <f>ROUND(I337*H337,2)</f>
        <v>0</v>
      </c>
      <c r="BL337" s="17" t="s">
        <v>175</v>
      </c>
      <c r="BM337" s="148" t="s">
        <v>803</v>
      </c>
    </row>
    <row r="338" spans="2:65" s="12" customFormat="1" ht="11.25">
      <c r="B338" s="150"/>
      <c r="D338" s="151" t="s">
        <v>177</v>
      </c>
      <c r="E338" s="152" t="s">
        <v>1</v>
      </c>
      <c r="F338" s="153" t="s">
        <v>804</v>
      </c>
      <c r="H338" s="154">
        <v>29.376000000000001</v>
      </c>
      <c r="I338" s="155"/>
      <c r="L338" s="150"/>
      <c r="M338" s="156"/>
      <c r="T338" s="157"/>
      <c r="AT338" s="152" t="s">
        <v>177</v>
      </c>
      <c r="AU338" s="152" t="s">
        <v>91</v>
      </c>
      <c r="AV338" s="12" t="s">
        <v>91</v>
      </c>
      <c r="AW338" s="12" t="s">
        <v>38</v>
      </c>
      <c r="AX338" s="12" t="s">
        <v>25</v>
      </c>
      <c r="AY338" s="152" t="s">
        <v>168</v>
      </c>
    </row>
    <row r="339" spans="2:65" s="12" customFormat="1" ht="11.25">
      <c r="B339" s="150"/>
      <c r="D339" s="151" t="s">
        <v>177</v>
      </c>
      <c r="F339" s="153" t="s">
        <v>805</v>
      </c>
      <c r="H339" s="154">
        <v>29.963999999999999</v>
      </c>
      <c r="I339" s="155"/>
      <c r="L339" s="150"/>
      <c r="M339" s="156"/>
      <c r="T339" s="157"/>
      <c r="AT339" s="152" t="s">
        <v>177</v>
      </c>
      <c r="AU339" s="152" t="s">
        <v>91</v>
      </c>
      <c r="AV339" s="12" t="s">
        <v>91</v>
      </c>
      <c r="AW339" s="12" t="s">
        <v>4</v>
      </c>
      <c r="AX339" s="12" t="s">
        <v>25</v>
      </c>
      <c r="AY339" s="152" t="s">
        <v>168</v>
      </c>
    </row>
    <row r="340" spans="2:65" s="1" customFormat="1" ht="33" customHeight="1">
      <c r="B340" s="32"/>
      <c r="C340" s="137" t="s">
        <v>806</v>
      </c>
      <c r="D340" s="137" t="s">
        <v>170</v>
      </c>
      <c r="E340" s="138" t="s">
        <v>807</v>
      </c>
      <c r="F340" s="139" t="s">
        <v>808</v>
      </c>
      <c r="G340" s="140" t="s">
        <v>173</v>
      </c>
      <c r="H340" s="141">
        <v>159.6</v>
      </c>
      <c r="I340" s="142"/>
      <c r="J340" s="143">
        <f>ROUND(I340*H340,2)</f>
        <v>0</v>
      </c>
      <c r="K340" s="139" t="s">
        <v>174</v>
      </c>
      <c r="L340" s="32"/>
      <c r="M340" s="144" t="s">
        <v>1</v>
      </c>
      <c r="N340" s="145" t="s">
        <v>48</v>
      </c>
      <c r="P340" s="146">
        <f>O340*H340</f>
        <v>0</v>
      </c>
      <c r="Q340" s="146">
        <v>0.11162</v>
      </c>
      <c r="R340" s="146">
        <f>Q340*H340</f>
        <v>17.814551999999999</v>
      </c>
      <c r="S340" s="146">
        <v>0</v>
      </c>
      <c r="T340" s="147">
        <f>S340*H340</f>
        <v>0</v>
      </c>
      <c r="AR340" s="148" t="s">
        <v>175</v>
      </c>
      <c r="AT340" s="148" t="s">
        <v>170</v>
      </c>
      <c r="AU340" s="148" t="s">
        <v>91</v>
      </c>
      <c r="AY340" s="17" t="s">
        <v>168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25</v>
      </c>
      <c r="BK340" s="149">
        <f>ROUND(I340*H340,2)</f>
        <v>0</v>
      </c>
      <c r="BL340" s="17" t="s">
        <v>175</v>
      </c>
      <c r="BM340" s="148" t="s">
        <v>809</v>
      </c>
    </row>
    <row r="341" spans="2:65" s="12" customFormat="1" ht="11.25">
      <c r="B341" s="150"/>
      <c r="D341" s="151" t="s">
        <v>177</v>
      </c>
      <c r="E341" s="152" t="s">
        <v>1</v>
      </c>
      <c r="F341" s="153" t="s">
        <v>810</v>
      </c>
      <c r="H341" s="154">
        <v>159.6</v>
      </c>
      <c r="I341" s="155"/>
      <c r="L341" s="150"/>
      <c r="M341" s="156"/>
      <c r="T341" s="157"/>
      <c r="AT341" s="152" t="s">
        <v>177</v>
      </c>
      <c r="AU341" s="152" t="s">
        <v>91</v>
      </c>
      <c r="AV341" s="12" t="s">
        <v>91</v>
      </c>
      <c r="AW341" s="12" t="s">
        <v>38</v>
      </c>
      <c r="AX341" s="12" t="s">
        <v>83</v>
      </c>
      <c r="AY341" s="152" t="s">
        <v>168</v>
      </c>
    </row>
    <row r="342" spans="2:65" s="13" customFormat="1" ht="11.25">
      <c r="B342" s="158"/>
      <c r="D342" s="151" t="s">
        <v>177</v>
      </c>
      <c r="E342" s="159" t="s">
        <v>644</v>
      </c>
      <c r="F342" s="160" t="s">
        <v>217</v>
      </c>
      <c r="H342" s="161">
        <v>159.6</v>
      </c>
      <c r="I342" s="162"/>
      <c r="L342" s="158"/>
      <c r="M342" s="163"/>
      <c r="T342" s="164"/>
      <c r="AT342" s="159" t="s">
        <v>177</v>
      </c>
      <c r="AU342" s="159" t="s">
        <v>91</v>
      </c>
      <c r="AV342" s="13" t="s">
        <v>175</v>
      </c>
      <c r="AW342" s="13" t="s">
        <v>38</v>
      </c>
      <c r="AX342" s="13" t="s">
        <v>25</v>
      </c>
      <c r="AY342" s="159" t="s">
        <v>168</v>
      </c>
    </row>
    <row r="343" spans="2:65" s="1" customFormat="1" ht="21.75" customHeight="1">
      <c r="B343" s="32"/>
      <c r="C343" s="178" t="s">
        <v>811</v>
      </c>
      <c r="D343" s="178" t="s">
        <v>353</v>
      </c>
      <c r="E343" s="179" t="s">
        <v>812</v>
      </c>
      <c r="F343" s="180" t="s">
        <v>813</v>
      </c>
      <c r="G343" s="181" t="s">
        <v>173</v>
      </c>
      <c r="H343" s="182">
        <v>162.792</v>
      </c>
      <c r="I343" s="183"/>
      <c r="J343" s="184">
        <f>ROUND(I343*H343,2)</f>
        <v>0</v>
      </c>
      <c r="K343" s="180" t="s">
        <v>174</v>
      </c>
      <c r="L343" s="185"/>
      <c r="M343" s="186" t="s">
        <v>1</v>
      </c>
      <c r="N343" s="187" t="s">
        <v>48</v>
      </c>
      <c r="P343" s="146">
        <f>O343*H343</f>
        <v>0</v>
      </c>
      <c r="Q343" s="146">
        <v>0.17599999999999999</v>
      </c>
      <c r="R343" s="146">
        <f>Q343*H343</f>
        <v>28.651391999999998</v>
      </c>
      <c r="S343" s="146">
        <v>0</v>
      </c>
      <c r="T343" s="147">
        <f>S343*H343</f>
        <v>0</v>
      </c>
      <c r="AR343" s="148" t="s">
        <v>205</v>
      </c>
      <c r="AT343" s="148" t="s">
        <v>353</v>
      </c>
      <c r="AU343" s="148" t="s">
        <v>91</v>
      </c>
      <c r="AY343" s="17" t="s">
        <v>168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25</v>
      </c>
      <c r="BK343" s="149">
        <f>ROUND(I343*H343,2)</f>
        <v>0</v>
      </c>
      <c r="BL343" s="17" t="s">
        <v>175</v>
      </c>
      <c r="BM343" s="148" t="s">
        <v>814</v>
      </c>
    </row>
    <row r="344" spans="2:65" s="12" customFormat="1" ht="11.25">
      <c r="B344" s="150"/>
      <c r="D344" s="151" t="s">
        <v>177</v>
      </c>
      <c r="F344" s="153" t="s">
        <v>815</v>
      </c>
      <c r="H344" s="154">
        <v>162.792</v>
      </c>
      <c r="I344" s="155"/>
      <c r="L344" s="150"/>
      <c r="M344" s="156"/>
      <c r="T344" s="157"/>
      <c r="AT344" s="152" t="s">
        <v>177</v>
      </c>
      <c r="AU344" s="152" t="s">
        <v>91</v>
      </c>
      <c r="AV344" s="12" t="s">
        <v>91</v>
      </c>
      <c r="AW344" s="12" t="s">
        <v>4</v>
      </c>
      <c r="AX344" s="12" t="s">
        <v>25</v>
      </c>
      <c r="AY344" s="152" t="s">
        <v>168</v>
      </c>
    </row>
    <row r="345" spans="2:65" s="1" customFormat="1" ht="24.2" customHeight="1">
      <c r="B345" s="32"/>
      <c r="C345" s="137" t="s">
        <v>816</v>
      </c>
      <c r="D345" s="137" t="s">
        <v>170</v>
      </c>
      <c r="E345" s="138" t="s">
        <v>817</v>
      </c>
      <c r="F345" s="139" t="s">
        <v>818</v>
      </c>
      <c r="G345" s="140" t="s">
        <v>173</v>
      </c>
      <c r="H345" s="141">
        <v>18.600000000000001</v>
      </c>
      <c r="I345" s="142"/>
      <c r="J345" s="143">
        <f>ROUND(I345*H345,2)</f>
        <v>0</v>
      </c>
      <c r="K345" s="139" t="s">
        <v>174</v>
      </c>
      <c r="L345" s="32"/>
      <c r="M345" s="144" t="s">
        <v>1</v>
      </c>
      <c r="N345" s="145" t="s">
        <v>48</v>
      </c>
      <c r="P345" s="146">
        <f>O345*H345</f>
        <v>0</v>
      </c>
      <c r="Q345" s="146">
        <v>0.1837</v>
      </c>
      <c r="R345" s="146">
        <f>Q345*H345</f>
        <v>3.4168200000000004</v>
      </c>
      <c r="S345" s="146">
        <v>0</v>
      </c>
      <c r="T345" s="147">
        <f>S345*H345</f>
        <v>0</v>
      </c>
      <c r="AR345" s="148" t="s">
        <v>175</v>
      </c>
      <c r="AT345" s="148" t="s">
        <v>170</v>
      </c>
      <c r="AU345" s="148" t="s">
        <v>91</v>
      </c>
      <c r="AY345" s="17" t="s">
        <v>168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25</v>
      </c>
      <c r="BK345" s="149">
        <f>ROUND(I345*H345,2)</f>
        <v>0</v>
      </c>
      <c r="BL345" s="17" t="s">
        <v>175</v>
      </c>
      <c r="BM345" s="148" t="s">
        <v>819</v>
      </c>
    </row>
    <row r="346" spans="2:65" s="12" customFormat="1" ht="11.25">
      <c r="B346" s="150"/>
      <c r="D346" s="151" t="s">
        <v>177</v>
      </c>
      <c r="E346" s="152" t="s">
        <v>1</v>
      </c>
      <c r="F346" s="153" t="s">
        <v>820</v>
      </c>
      <c r="H346" s="154">
        <v>18.600000000000001</v>
      </c>
      <c r="I346" s="155"/>
      <c r="L346" s="150"/>
      <c r="M346" s="156"/>
      <c r="T346" s="157"/>
      <c r="AT346" s="152" t="s">
        <v>177</v>
      </c>
      <c r="AU346" s="152" t="s">
        <v>91</v>
      </c>
      <c r="AV346" s="12" t="s">
        <v>91</v>
      </c>
      <c r="AW346" s="12" t="s">
        <v>38</v>
      </c>
      <c r="AX346" s="12" t="s">
        <v>83</v>
      </c>
      <c r="AY346" s="152" t="s">
        <v>168</v>
      </c>
    </row>
    <row r="347" spans="2:65" s="13" customFormat="1" ht="11.25">
      <c r="B347" s="158"/>
      <c r="D347" s="151" t="s">
        <v>177</v>
      </c>
      <c r="E347" s="159" t="s">
        <v>646</v>
      </c>
      <c r="F347" s="160" t="s">
        <v>217</v>
      </c>
      <c r="H347" s="161">
        <v>18.600000000000001</v>
      </c>
      <c r="I347" s="162"/>
      <c r="L347" s="158"/>
      <c r="M347" s="163"/>
      <c r="T347" s="164"/>
      <c r="AT347" s="159" t="s">
        <v>177</v>
      </c>
      <c r="AU347" s="159" t="s">
        <v>91</v>
      </c>
      <c r="AV347" s="13" t="s">
        <v>175</v>
      </c>
      <c r="AW347" s="13" t="s">
        <v>38</v>
      </c>
      <c r="AX347" s="13" t="s">
        <v>25</v>
      </c>
      <c r="AY347" s="159" t="s">
        <v>168</v>
      </c>
    </row>
    <row r="348" spans="2:65" s="1" customFormat="1" ht="16.5" customHeight="1">
      <c r="B348" s="32"/>
      <c r="C348" s="178" t="s">
        <v>821</v>
      </c>
      <c r="D348" s="178" t="s">
        <v>353</v>
      </c>
      <c r="E348" s="179" t="s">
        <v>822</v>
      </c>
      <c r="F348" s="180" t="s">
        <v>823</v>
      </c>
      <c r="G348" s="181" t="s">
        <v>173</v>
      </c>
      <c r="H348" s="182">
        <v>18.972000000000001</v>
      </c>
      <c r="I348" s="183"/>
      <c r="J348" s="184">
        <f>ROUND(I348*H348,2)</f>
        <v>0</v>
      </c>
      <c r="K348" s="180" t="s">
        <v>174</v>
      </c>
      <c r="L348" s="185"/>
      <c r="M348" s="186" t="s">
        <v>1</v>
      </c>
      <c r="N348" s="187" t="s">
        <v>48</v>
      </c>
      <c r="P348" s="146">
        <f>O348*H348</f>
        <v>0</v>
      </c>
      <c r="Q348" s="146">
        <v>0.222</v>
      </c>
      <c r="R348" s="146">
        <f>Q348*H348</f>
        <v>4.2117840000000006</v>
      </c>
      <c r="S348" s="146">
        <v>0</v>
      </c>
      <c r="T348" s="147">
        <f>S348*H348</f>
        <v>0</v>
      </c>
      <c r="AR348" s="148" t="s">
        <v>205</v>
      </c>
      <c r="AT348" s="148" t="s">
        <v>353</v>
      </c>
      <c r="AU348" s="148" t="s">
        <v>91</v>
      </c>
      <c r="AY348" s="17" t="s">
        <v>168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7" t="s">
        <v>25</v>
      </c>
      <c r="BK348" s="149">
        <f>ROUND(I348*H348,2)</f>
        <v>0</v>
      </c>
      <c r="BL348" s="17" t="s">
        <v>175</v>
      </c>
      <c r="BM348" s="148" t="s">
        <v>824</v>
      </c>
    </row>
    <row r="349" spans="2:65" s="12" customFormat="1" ht="11.25">
      <c r="B349" s="150"/>
      <c r="D349" s="151" t="s">
        <v>177</v>
      </c>
      <c r="F349" s="153" t="s">
        <v>825</v>
      </c>
      <c r="H349" s="154">
        <v>18.972000000000001</v>
      </c>
      <c r="I349" s="155"/>
      <c r="L349" s="150"/>
      <c r="M349" s="156"/>
      <c r="T349" s="157"/>
      <c r="AT349" s="152" t="s">
        <v>177</v>
      </c>
      <c r="AU349" s="152" t="s">
        <v>91</v>
      </c>
      <c r="AV349" s="12" t="s">
        <v>91</v>
      </c>
      <c r="AW349" s="12" t="s">
        <v>4</v>
      </c>
      <c r="AX349" s="12" t="s">
        <v>25</v>
      </c>
      <c r="AY349" s="152" t="s">
        <v>168</v>
      </c>
    </row>
    <row r="350" spans="2:65" s="1" customFormat="1" ht="24.2" customHeight="1">
      <c r="B350" s="32"/>
      <c r="C350" s="137" t="s">
        <v>826</v>
      </c>
      <c r="D350" s="137" t="s">
        <v>170</v>
      </c>
      <c r="E350" s="138" t="s">
        <v>827</v>
      </c>
      <c r="F350" s="139" t="s">
        <v>828</v>
      </c>
      <c r="G350" s="140" t="s">
        <v>173</v>
      </c>
      <c r="H350" s="141">
        <v>178.2</v>
      </c>
      <c r="I350" s="142"/>
      <c r="J350" s="143">
        <f>ROUND(I350*H350,2)</f>
        <v>0</v>
      </c>
      <c r="K350" s="139" t="s">
        <v>174</v>
      </c>
      <c r="L350" s="32"/>
      <c r="M350" s="144" t="s">
        <v>1</v>
      </c>
      <c r="N350" s="145" t="s">
        <v>48</v>
      </c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AR350" s="148" t="s">
        <v>175</v>
      </c>
      <c r="AT350" s="148" t="s">
        <v>170</v>
      </c>
      <c r="AU350" s="148" t="s">
        <v>91</v>
      </c>
      <c r="AY350" s="17" t="s">
        <v>168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7" t="s">
        <v>25</v>
      </c>
      <c r="BK350" s="149">
        <f>ROUND(I350*H350,2)</f>
        <v>0</v>
      </c>
      <c r="BL350" s="17" t="s">
        <v>175</v>
      </c>
      <c r="BM350" s="148" t="s">
        <v>829</v>
      </c>
    </row>
    <row r="351" spans="2:65" s="12" customFormat="1" ht="11.25">
      <c r="B351" s="150"/>
      <c r="D351" s="151" t="s">
        <v>177</v>
      </c>
      <c r="E351" s="152" t="s">
        <v>1</v>
      </c>
      <c r="F351" s="153" t="s">
        <v>782</v>
      </c>
      <c r="H351" s="154">
        <v>159.6</v>
      </c>
      <c r="I351" s="155"/>
      <c r="L351" s="150"/>
      <c r="M351" s="156"/>
      <c r="T351" s="157"/>
      <c r="AT351" s="152" t="s">
        <v>177</v>
      </c>
      <c r="AU351" s="152" t="s">
        <v>91</v>
      </c>
      <c r="AV351" s="12" t="s">
        <v>91</v>
      </c>
      <c r="AW351" s="12" t="s">
        <v>38</v>
      </c>
      <c r="AX351" s="12" t="s">
        <v>83</v>
      </c>
      <c r="AY351" s="152" t="s">
        <v>168</v>
      </c>
    </row>
    <row r="352" spans="2:65" s="12" customFormat="1" ht="11.25">
      <c r="B352" s="150"/>
      <c r="D352" s="151" t="s">
        <v>177</v>
      </c>
      <c r="E352" s="152" t="s">
        <v>1</v>
      </c>
      <c r="F352" s="153" t="s">
        <v>830</v>
      </c>
      <c r="H352" s="154">
        <v>18.600000000000001</v>
      </c>
      <c r="I352" s="155"/>
      <c r="L352" s="150"/>
      <c r="M352" s="156"/>
      <c r="T352" s="157"/>
      <c r="AT352" s="152" t="s">
        <v>177</v>
      </c>
      <c r="AU352" s="152" t="s">
        <v>91</v>
      </c>
      <c r="AV352" s="12" t="s">
        <v>91</v>
      </c>
      <c r="AW352" s="12" t="s">
        <v>38</v>
      </c>
      <c r="AX352" s="12" t="s">
        <v>83</v>
      </c>
      <c r="AY352" s="152" t="s">
        <v>168</v>
      </c>
    </row>
    <row r="353" spans="2:65" s="13" customFormat="1" ht="11.25">
      <c r="B353" s="158"/>
      <c r="D353" s="151" t="s">
        <v>177</v>
      </c>
      <c r="E353" s="159" t="s">
        <v>1</v>
      </c>
      <c r="F353" s="160" t="s">
        <v>217</v>
      </c>
      <c r="H353" s="161">
        <v>178.2</v>
      </c>
      <c r="I353" s="162"/>
      <c r="L353" s="158"/>
      <c r="M353" s="163"/>
      <c r="T353" s="164"/>
      <c r="AT353" s="159" t="s">
        <v>177</v>
      </c>
      <c r="AU353" s="159" t="s">
        <v>91</v>
      </c>
      <c r="AV353" s="13" t="s">
        <v>175</v>
      </c>
      <c r="AW353" s="13" t="s">
        <v>38</v>
      </c>
      <c r="AX353" s="13" t="s">
        <v>25</v>
      </c>
      <c r="AY353" s="159" t="s">
        <v>168</v>
      </c>
    </row>
    <row r="354" spans="2:65" s="1" customFormat="1" ht="33" customHeight="1">
      <c r="B354" s="32"/>
      <c r="C354" s="137" t="s">
        <v>831</v>
      </c>
      <c r="D354" s="137" t="s">
        <v>170</v>
      </c>
      <c r="E354" s="138" t="s">
        <v>832</v>
      </c>
      <c r="F354" s="139" t="s">
        <v>833</v>
      </c>
      <c r="G354" s="140" t="s">
        <v>199</v>
      </c>
      <c r="H354" s="141">
        <v>62.7</v>
      </c>
      <c r="I354" s="142"/>
      <c r="J354" s="143">
        <f>ROUND(I354*H354,2)</f>
        <v>0</v>
      </c>
      <c r="K354" s="139" t="s">
        <v>174</v>
      </c>
      <c r="L354" s="32"/>
      <c r="M354" s="144" t="s">
        <v>1</v>
      </c>
      <c r="N354" s="145" t="s">
        <v>48</v>
      </c>
      <c r="P354" s="146">
        <f>O354*H354</f>
        <v>0</v>
      </c>
      <c r="Q354" s="146">
        <v>0.15540000000000001</v>
      </c>
      <c r="R354" s="146">
        <f>Q354*H354</f>
        <v>9.7435800000000015</v>
      </c>
      <c r="S354" s="146">
        <v>0</v>
      </c>
      <c r="T354" s="147">
        <f>S354*H354</f>
        <v>0</v>
      </c>
      <c r="AR354" s="148" t="s">
        <v>175</v>
      </c>
      <c r="AT354" s="148" t="s">
        <v>170</v>
      </c>
      <c r="AU354" s="148" t="s">
        <v>91</v>
      </c>
      <c r="AY354" s="17" t="s">
        <v>168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7" t="s">
        <v>25</v>
      </c>
      <c r="BK354" s="149">
        <f>ROUND(I354*H354,2)</f>
        <v>0</v>
      </c>
      <c r="BL354" s="17" t="s">
        <v>175</v>
      </c>
      <c r="BM354" s="148" t="s">
        <v>834</v>
      </c>
    </row>
    <row r="355" spans="2:65" s="12" customFormat="1" ht="11.25">
      <c r="B355" s="150"/>
      <c r="D355" s="151" t="s">
        <v>177</v>
      </c>
      <c r="E355" s="152" t="s">
        <v>1</v>
      </c>
      <c r="F355" s="153" t="s">
        <v>649</v>
      </c>
      <c r="H355" s="154">
        <v>62.7</v>
      </c>
      <c r="I355" s="155"/>
      <c r="L355" s="150"/>
      <c r="M355" s="156"/>
      <c r="T355" s="157"/>
      <c r="AT355" s="152" t="s">
        <v>177</v>
      </c>
      <c r="AU355" s="152" t="s">
        <v>91</v>
      </c>
      <c r="AV355" s="12" t="s">
        <v>91</v>
      </c>
      <c r="AW355" s="12" t="s">
        <v>38</v>
      </c>
      <c r="AX355" s="12" t="s">
        <v>83</v>
      </c>
      <c r="AY355" s="152" t="s">
        <v>168</v>
      </c>
    </row>
    <row r="356" spans="2:65" s="13" customFormat="1" ht="11.25">
      <c r="B356" s="158"/>
      <c r="D356" s="151" t="s">
        <v>177</v>
      </c>
      <c r="E356" s="159" t="s">
        <v>648</v>
      </c>
      <c r="F356" s="160" t="s">
        <v>217</v>
      </c>
      <c r="H356" s="161">
        <v>62.7</v>
      </c>
      <c r="I356" s="162"/>
      <c r="L356" s="158"/>
      <c r="M356" s="163"/>
      <c r="T356" s="164"/>
      <c r="AT356" s="159" t="s">
        <v>177</v>
      </c>
      <c r="AU356" s="159" t="s">
        <v>91</v>
      </c>
      <c r="AV356" s="13" t="s">
        <v>175</v>
      </c>
      <c r="AW356" s="13" t="s">
        <v>38</v>
      </c>
      <c r="AX356" s="13" t="s">
        <v>25</v>
      </c>
      <c r="AY356" s="159" t="s">
        <v>168</v>
      </c>
    </row>
    <row r="357" spans="2:65" s="1" customFormat="1" ht="16.5" customHeight="1">
      <c r="B357" s="32"/>
      <c r="C357" s="178" t="s">
        <v>835</v>
      </c>
      <c r="D357" s="178" t="s">
        <v>353</v>
      </c>
      <c r="E357" s="179" t="s">
        <v>836</v>
      </c>
      <c r="F357" s="180" t="s">
        <v>837</v>
      </c>
      <c r="G357" s="181" t="s">
        <v>199</v>
      </c>
      <c r="H357" s="182">
        <v>63.954000000000001</v>
      </c>
      <c r="I357" s="183"/>
      <c r="J357" s="184">
        <f>ROUND(I357*H357,2)</f>
        <v>0</v>
      </c>
      <c r="K357" s="180" t="s">
        <v>189</v>
      </c>
      <c r="L357" s="185"/>
      <c r="M357" s="186" t="s">
        <v>1</v>
      </c>
      <c r="N357" s="187" t="s">
        <v>48</v>
      </c>
      <c r="P357" s="146">
        <f>O357*H357</f>
        <v>0</v>
      </c>
      <c r="Q357" s="146">
        <v>5.6120000000000003E-2</v>
      </c>
      <c r="R357" s="146">
        <f>Q357*H357</f>
        <v>3.5890984800000001</v>
      </c>
      <c r="S357" s="146">
        <v>0</v>
      </c>
      <c r="T357" s="147">
        <f>S357*H357</f>
        <v>0</v>
      </c>
      <c r="AR357" s="148" t="s">
        <v>205</v>
      </c>
      <c r="AT357" s="148" t="s">
        <v>353</v>
      </c>
      <c r="AU357" s="148" t="s">
        <v>91</v>
      </c>
      <c r="AY357" s="17" t="s">
        <v>168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7" t="s">
        <v>25</v>
      </c>
      <c r="BK357" s="149">
        <f>ROUND(I357*H357,2)</f>
        <v>0</v>
      </c>
      <c r="BL357" s="17" t="s">
        <v>175</v>
      </c>
      <c r="BM357" s="148" t="s">
        <v>838</v>
      </c>
    </row>
    <row r="358" spans="2:65" s="12" customFormat="1" ht="11.25">
      <c r="B358" s="150"/>
      <c r="D358" s="151" t="s">
        <v>177</v>
      </c>
      <c r="F358" s="153" t="s">
        <v>839</v>
      </c>
      <c r="H358" s="154">
        <v>63.954000000000001</v>
      </c>
      <c r="I358" s="155"/>
      <c r="L358" s="150"/>
      <c r="M358" s="156"/>
      <c r="T358" s="157"/>
      <c r="AT358" s="152" t="s">
        <v>177</v>
      </c>
      <c r="AU358" s="152" t="s">
        <v>91</v>
      </c>
      <c r="AV358" s="12" t="s">
        <v>91</v>
      </c>
      <c r="AW358" s="12" t="s">
        <v>4</v>
      </c>
      <c r="AX358" s="12" t="s">
        <v>25</v>
      </c>
      <c r="AY358" s="152" t="s">
        <v>168</v>
      </c>
    </row>
    <row r="359" spans="2:65" s="1" customFormat="1" ht="24.2" customHeight="1">
      <c r="B359" s="32"/>
      <c r="C359" s="137" t="s">
        <v>840</v>
      </c>
      <c r="D359" s="137" t="s">
        <v>170</v>
      </c>
      <c r="E359" s="138" t="s">
        <v>841</v>
      </c>
      <c r="F359" s="139" t="s">
        <v>842</v>
      </c>
      <c r="G359" s="140" t="s">
        <v>181</v>
      </c>
      <c r="H359" s="141">
        <v>129.255</v>
      </c>
      <c r="I359" s="142"/>
      <c r="J359" s="143">
        <f>ROUND(I359*H359,2)</f>
        <v>0</v>
      </c>
      <c r="K359" s="139" t="s">
        <v>174</v>
      </c>
      <c r="L359" s="32"/>
      <c r="M359" s="144" t="s">
        <v>1</v>
      </c>
      <c r="N359" s="145" t="s">
        <v>48</v>
      </c>
      <c r="P359" s="146">
        <f>O359*H359</f>
        <v>0</v>
      </c>
      <c r="Q359" s="146">
        <v>0</v>
      </c>
      <c r="R359" s="146">
        <f>Q359*H359</f>
        <v>0</v>
      </c>
      <c r="S359" s="146">
        <v>0</v>
      </c>
      <c r="T359" s="147">
        <f>S359*H359</f>
        <v>0</v>
      </c>
      <c r="AR359" s="148" t="s">
        <v>175</v>
      </c>
      <c r="AT359" s="148" t="s">
        <v>170</v>
      </c>
      <c r="AU359" s="148" t="s">
        <v>91</v>
      </c>
      <c r="AY359" s="17" t="s">
        <v>168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7" t="s">
        <v>25</v>
      </c>
      <c r="BK359" s="149">
        <f>ROUND(I359*H359,2)</f>
        <v>0</v>
      </c>
      <c r="BL359" s="17" t="s">
        <v>175</v>
      </c>
      <c r="BM359" s="148" t="s">
        <v>843</v>
      </c>
    </row>
    <row r="360" spans="2:65" s="11" customFormat="1" ht="22.9" customHeight="1">
      <c r="B360" s="125"/>
      <c r="D360" s="126" t="s">
        <v>82</v>
      </c>
      <c r="E360" s="135" t="s">
        <v>205</v>
      </c>
      <c r="F360" s="135" t="s">
        <v>414</v>
      </c>
      <c r="I360" s="128"/>
      <c r="J360" s="136">
        <f>BK360</f>
        <v>0</v>
      </c>
      <c r="L360" s="125"/>
      <c r="M360" s="130"/>
      <c r="P360" s="131">
        <f>SUM(P361:P411)</f>
        <v>0</v>
      </c>
      <c r="R360" s="131">
        <f>SUM(R361:R411)</f>
        <v>0.25526924000000006</v>
      </c>
      <c r="T360" s="132">
        <f>SUM(T361:T411)</f>
        <v>0.27</v>
      </c>
      <c r="AR360" s="126" t="s">
        <v>25</v>
      </c>
      <c r="AT360" s="133" t="s">
        <v>82</v>
      </c>
      <c r="AU360" s="133" t="s">
        <v>25</v>
      </c>
      <c r="AY360" s="126" t="s">
        <v>168</v>
      </c>
      <c r="BK360" s="134">
        <f>SUM(BK361:BK411)</f>
        <v>0</v>
      </c>
    </row>
    <row r="361" spans="2:65" s="1" customFormat="1" ht="24.2" customHeight="1">
      <c r="B361" s="32"/>
      <c r="C361" s="137" t="s">
        <v>486</v>
      </c>
      <c r="D361" s="137" t="s">
        <v>170</v>
      </c>
      <c r="E361" s="138" t="s">
        <v>844</v>
      </c>
      <c r="F361" s="139" t="s">
        <v>845</v>
      </c>
      <c r="G361" s="140" t="s">
        <v>199</v>
      </c>
      <c r="H361" s="141">
        <v>1.3</v>
      </c>
      <c r="I361" s="142"/>
      <c r="J361" s="143">
        <f>ROUND(I361*H361,2)</f>
        <v>0</v>
      </c>
      <c r="K361" s="139" t="s">
        <v>174</v>
      </c>
      <c r="L361" s="32"/>
      <c r="M361" s="144" t="s">
        <v>1</v>
      </c>
      <c r="N361" s="145" t="s">
        <v>48</v>
      </c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AR361" s="148" t="s">
        <v>175</v>
      </c>
      <c r="AT361" s="148" t="s">
        <v>170</v>
      </c>
      <c r="AU361" s="148" t="s">
        <v>91</v>
      </c>
      <c r="AY361" s="17" t="s">
        <v>168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25</v>
      </c>
      <c r="BK361" s="149">
        <f>ROUND(I361*H361,2)</f>
        <v>0</v>
      </c>
      <c r="BL361" s="17" t="s">
        <v>175</v>
      </c>
      <c r="BM361" s="148" t="s">
        <v>846</v>
      </c>
    </row>
    <row r="362" spans="2:65" s="12" customFormat="1" ht="11.25">
      <c r="B362" s="150"/>
      <c r="D362" s="151" t="s">
        <v>177</v>
      </c>
      <c r="E362" s="152" t="s">
        <v>1</v>
      </c>
      <c r="F362" s="153" t="s">
        <v>634</v>
      </c>
      <c r="H362" s="154">
        <v>1.3</v>
      </c>
      <c r="I362" s="155"/>
      <c r="L362" s="150"/>
      <c r="M362" s="156"/>
      <c r="T362" s="157"/>
      <c r="AT362" s="152" t="s">
        <v>177</v>
      </c>
      <c r="AU362" s="152" t="s">
        <v>91</v>
      </c>
      <c r="AV362" s="12" t="s">
        <v>91</v>
      </c>
      <c r="AW362" s="12" t="s">
        <v>38</v>
      </c>
      <c r="AX362" s="12" t="s">
        <v>83</v>
      </c>
      <c r="AY362" s="152" t="s">
        <v>168</v>
      </c>
    </row>
    <row r="363" spans="2:65" s="13" customFormat="1" ht="11.25">
      <c r="B363" s="158"/>
      <c r="D363" s="151" t="s">
        <v>177</v>
      </c>
      <c r="E363" s="159" t="s">
        <v>633</v>
      </c>
      <c r="F363" s="160" t="s">
        <v>217</v>
      </c>
      <c r="H363" s="161">
        <v>1.3</v>
      </c>
      <c r="I363" s="162"/>
      <c r="L363" s="158"/>
      <c r="M363" s="163"/>
      <c r="T363" s="164"/>
      <c r="AT363" s="159" t="s">
        <v>177</v>
      </c>
      <c r="AU363" s="159" t="s">
        <v>91</v>
      </c>
      <c r="AV363" s="13" t="s">
        <v>175</v>
      </c>
      <c r="AW363" s="13" t="s">
        <v>38</v>
      </c>
      <c r="AX363" s="13" t="s">
        <v>25</v>
      </c>
      <c r="AY363" s="159" t="s">
        <v>168</v>
      </c>
    </row>
    <row r="364" spans="2:65" s="1" customFormat="1" ht="21.75" customHeight="1">
      <c r="B364" s="32"/>
      <c r="C364" s="178" t="s">
        <v>490</v>
      </c>
      <c r="D364" s="178" t="s">
        <v>353</v>
      </c>
      <c r="E364" s="179" t="s">
        <v>847</v>
      </c>
      <c r="F364" s="180" t="s">
        <v>848</v>
      </c>
      <c r="G364" s="181" t="s">
        <v>199</v>
      </c>
      <c r="H364" s="182">
        <v>1.32</v>
      </c>
      <c r="I364" s="183"/>
      <c r="J364" s="184">
        <f>ROUND(I364*H364,2)</f>
        <v>0</v>
      </c>
      <c r="K364" s="180" t="s">
        <v>189</v>
      </c>
      <c r="L364" s="185"/>
      <c r="M364" s="186" t="s">
        <v>1</v>
      </c>
      <c r="N364" s="187" t="s">
        <v>48</v>
      </c>
      <c r="P364" s="146">
        <f>O364*H364</f>
        <v>0</v>
      </c>
      <c r="Q364" s="146">
        <v>2.1099999999999999E-3</v>
      </c>
      <c r="R364" s="146">
        <f>Q364*H364</f>
        <v>2.7851999999999998E-3</v>
      </c>
      <c r="S364" s="146">
        <v>0</v>
      </c>
      <c r="T364" s="147">
        <f>S364*H364</f>
        <v>0</v>
      </c>
      <c r="AR364" s="148" t="s">
        <v>205</v>
      </c>
      <c r="AT364" s="148" t="s">
        <v>353</v>
      </c>
      <c r="AU364" s="148" t="s">
        <v>91</v>
      </c>
      <c r="AY364" s="17" t="s">
        <v>168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7" t="s">
        <v>25</v>
      </c>
      <c r="BK364" s="149">
        <f>ROUND(I364*H364,2)</f>
        <v>0</v>
      </c>
      <c r="BL364" s="17" t="s">
        <v>175</v>
      </c>
      <c r="BM364" s="148" t="s">
        <v>849</v>
      </c>
    </row>
    <row r="365" spans="2:65" s="12" customFormat="1" ht="11.25">
      <c r="B365" s="150"/>
      <c r="D365" s="151" t="s">
        <v>177</v>
      </c>
      <c r="F365" s="153" t="s">
        <v>850</v>
      </c>
      <c r="H365" s="154">
        <v>1.32</v>
      </c>
      <c r="I365" s="155"/>
      <c r="L365" s="150"/>
      <c r="M365" s="156"/>
      <c r="T365" s="157"/>
      <c r="AT365" s="152" t="s">
        <v>177</v>
      </c>
      <c r="AU365" s="152" t="s">
        <v>91</v>
      </c>
      <c r="AV365" s="12" t="s">
        <v>91</v>
      </c>
      <c r="AW365" s="12" t="s">
        <v>4</v>
      </c>
      <c r="AX365" s="12" t="s">
        <v>25</v>
      </c>
      <c r="AY365" s="152" t="s">
        <v>168</v>
      </c>
    </row>
    <row r="366" spans="2:65" s="1" customFormat="1" ht="24.2" customHeight="1">
      <c r="B366" s="32"/>
      <c r="C366" s="137" t="s">
        <v>494</v>
      </c>
      <c r="D366" s="137" t="s">
        <v>170</v>
      </c>
      <c r="E366" s="138" t="s">
        <v>851</v>
      </c>
      <c r="F366" s="139" t="s">
        <v>852</v>
      </c>
      <c r="G366" s="140" t="s">
        <v>431</v>
      </c>
      <c r="H366" s="141">
        <v>1</v>
      </c>
      <c r="I366" s="142"/>
      <c r="J366" s="143">
        <f>ROUND(I366*H366,2)</f>
        <v>0</v>
      </c>
      <c r="K366" s="139" t="s">
        <v>189</v>
      </c>
      <c r="L366" s="32"/>
      <c r="M366" s="144" t="s">
        <v>1</v>
      </c>
      <c r="N366" s="145" t="s">
        <v>48</v>
      </c>
      <c r="P366" s="146">
        <f>O366*H366</f>
        <v>0</v>
      </c>
      <c r="Q366" s="146">
        <v>5.8700000000000002E-3</v>
      </c>
      <c r="R366" s="146">
        <f>Q366*H366</f>
        <v>5.8700000000000002E-3</v>
      </c>
      <c r="S366" s="146">
        <v>0</v>
      </c>
      <c r="T366" s="147">
        <f>S366*H366</f>
        <v>0</v>
      </c>
      <c r="AR366" s="148" t="s">
        <v>175</v>
      </c>
      <c r="AT366" s="148" t="s">
        <v>170</v>
      </c>
      <c r="AU366" s="148" t="s">
        <v>91</v>
      </c>
      <c r="AY366" s="17" t="s">
        <v>168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25</v>
      </c>
      <c r="BK366" s="149">
        <f>ROUND(I366*H366,2)</f>
        <v>0</v>
      </c>
      <c r="BL366" s="17" t="s">
        <v>175</v>
      </c>
      <c r="BM366" s="148" t="s">
        <v>853</v>
      </c>
    </row>
    <row r="367" spans="2:65" s="1" customFormat="1" ht="24.2" customHeight="1">
      <c r="B367" s="32"/>
      <c r="C367" s="137" t="s">
        <v>503</v>
      </c>
      <c r="D367" s="137" t="s">
        <v>170</v>
      </c>
      <c r="E367" s="138" t="s">
        <v>854</v>
      </c>
      <c r="F367" s="139" t="s">
        <v>855</v>
      </c>
      <c r="G367" s="140" t="s">
        <v>431</v>
      </c>
      <c r="H367" s="141">
        <v>1</v>
      </c>
      <c r="I367" s="142"/>
      <c r="J367" s="143">
        <f>ROUND(I367*H367,2)</f>
        <v>0</v>
      </c>
      <c r="K367" s="139" t="s">
        <v>174</v>
      </c>
      <c r="L367" s="32"/>
      <c r="M367" s="144" t="s">
        <v>1</v>
      </c>
      <c r="N367" s="145" t="s">
        <v>48</v>
      </c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AR367" s="148" t="s">
        <v>175</v>
      </c>
      <c r="AT367" s="148" t="s">
        <v>170</v>
      </c>
      <c r="AU367" s="148" t="s">
        <v>91</v>
      </c>
      <c r="AY367" s="17" t="s">
        <v>168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25</v>
      </c>
      <c r="BK367" s="149">
        <f>ROUND(I367*H367,2)</f>
        <v>0</v>
      </c>
      <c r="BL367" s="17" t="s">
        <v>175</v>
      </c>
      <c r="BM367" s="148" t="s">
        <v>856</v>
      </c>
    </row>
    <row r="368" spans="2:65" s="1" customFormat="1" ht="16.5" customHeight="1">
      <c r="B368" s="32"/>
      <c r="C368" s="178" t="s">
        <v>507</v>
      </c>
      <c r="D368" s="178" t="s">
        <v>353</v>
      </c>
      <c r="E368" s="179" t="s">
        <v>857</v>
      </c>
      <c r="F368" s="180" t="s">
        <v>858</v>
      </c>
      <c r="G368" s="181" t="s">
        <v>431</v>
      </c>
      <c r="H368" s="182">
        <v>1</v>
      </c>
      <c r="I368" s="183"/>
      <c r="J368" s="184">
        <f>ROUND(I368*H368,2)</f>
        <v>0</v>
      </c>
      <c r="K368" s="180" t="s">
        <v>174</v>
      </c>
      <c r="L368" s="185"/>
      <c r="M368" s="186" t="s">
        <v>1</v>
      </c>
      <c r="N368" s="187" t="s">
        <v>48</v>
      </c>
      <c r="P368" s="146">
        <f>O368*H368</f>
        <v>0</v>
      </c>
      <c r="Q368" s="146">
        <v>3.8999999999999999E-4</v>
      </c>
      <c r="R368" s="146">
        <f>Q368*H368</f>
        <v>3.8999999999999999E-4</v>
      </c>
      <c r="S368" s="146">
        <v>0</v>
      </c>
      <c r="T368" s="147">
        <f>S368*H368</f>
        <v>0</v>
      </c>
      <c r="AR368" s="148" t="s">
        <v>205</v>
      </c>
      <c r="AT368" s="148" t="s">
        <v>353</v>
      </c>
      <c r="AU368" s="148" t="s">
        <v>91</v>
      </c>
      <c r="AY368" s="17" t="s">
        <v>168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7" t="s">
        <v>25</v>
      </c>
      <c r="BK368" s="149">
        <f>ROUND(I368*H368,2)</f>
        <v>0</v>
      </c>
      <c r="BL368" s="17" t="s">
        <v>175</v>
      </c>
      <c r="BM368" s="148" t="s">
        <v>859</v>
      </c>
    </row>
    <row r="369" spans="2:65" s="1" customFormat="1" ht="24.2" customHeight="1">
      <c r="B369" s="32"/>
      <c r="C369" s="137" t="s">
        <v>412</v>
      </c>
      <c r="D369" s="137" t="s">
        <v>170</v>
      </c>
      <c r="E369" s="138" t="s">
        <v>860</v>
      </c>
      <c r="F369" s="139" t="s">
        <v>861</v>
      </c>
      <c r="G369" s="140" t="s">
        <v>199</v>
      </c>
      <c r="H369" s="141">
        <v>9.1</v>
      </c>
      <c r="I369" s="142"/>
      <c r="J369" s="143">
        <f>ROUND(I369*H369,2)</f>
        <v>0</v>
      </c>
      <c r="K369" s="139" t="s">
        <v>174</v>
      </c>
      <c r="L369" s="32"/>
      <c r="M369" s="144" t="s">
        <v>1</v>
      </c>
      <c r="N369" s="145" t="s">
        <v>48</v>
      </c>
      <c r="P369" s="146">
        <f>O369*H369</f>
        <v>0</v>
      </c>
      <c r="Q369" s="146">
        <v>0</v>
      </c>
      <c r="R369" s="146">
        <f>Q369*H369</f>
        <v>0</v>
      </c>
      <c r="S369" s="146">
        <v>0</v>
      </c>
      <c r="T369" s="147">
        <f>S369*H369</f>
        <v>0</v>
      </c>
      <c r="AR369" s="148" t="s">
        <v>175</v>
      </c>
      <c r="AT369" s="148" t="s">
        <v>170</v>
      </c>
      <c r="AU369" s="148" t="s">
        <v>91</v>
      </c>
      <c r="AY369" s="17" t="s">
        <v>168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7" t="s">
        <v>25</v>
      </c>
      <c r="BK369" s="149">
        <f>ROUND(I369*H369,2)</f>
        <v>0</v>
      </c>
      <c r="BL369" s="17" t="s">
        <v>175</v>
      </c>
      <c r="BM369" s="148" t="s">
        <v>418</v>
      </c>
    </row>
    <row r="370" spans="2:65" s="12" customFormat="1" ht="11.25">
      <c r="B370" s="150"/>
      <c r="D370" s="151" t="s">
        <v>177</v>
      </c>
      <c r="E370" s="152" t="s">
        <v>1</v>
      </c>
      <c r="F370" s="153" t="s">
        <v>862</v>
      </c>
      <c r="H370" s="154">
        <v>9.1</v>
      </c>
      <c r="I370" s="155"/>
      <c r="L370" s="150"/>
      <c r="M370" s="156"/>
      <c r="T370" s="157"/>
      <c r="AT370" s="152" t="s">
        <v>177</v>
      </c>
      <c r="AU370" s="152" t="s">
        <v>91</v>
      </c>
      <c r="AV370" s="12" t="s">
        <v>91</v>
      </c>
      <c r="AW370" s="12" t="s">
        <v>38</v>
      </c>
      <c r="AX370" s="12" t="s">
        <v>83</v>
      </c>
      <c r="AY370" s="152" t="s">
        <v>168</v>
      </c>
    </row>
    <row r="371" spans="2:65" s="13" customFormat="1" ht="11.25">
      <c r="B371" s="158"/>
      <c r="D371" s="151" t="s">
        <v>177</v>
      </c>
      <c r="E371" s="159" t="s">
        <v>616</v>
      </c>
      <c r="F371" s="160" t="s">
        <v>217</v>
      </c>
      <c r="H371" s="161">
        <v>9.1</v>
      </c>
      <c r="I371" s="162"/>
      <c r="L371" s="158"/>
      <c r="M371" s="163"/>
      <c r="T371" s="164"/>
      <c r="AT371" s="159" t="s">
        <v>177</v>
      </c>
      <c r="AU371" s="159" t="s">
        <v>91</v>
      </c>
      <c r="AV371" s="13" t="s">
        <v>175</v>
      </c>
      <c r="AW371" s="13" t="s">
        <v>38</v>
      </c>
      <c r="AX371" s="13" t="s">
        <v>83</v>
      </c>
      <c r="AY371" s="159" t="s">
        <v>168</v>
      </c>
    </row>
    <row r="372" spans="2:65" s="12" customFormat="1" ht="11.25">
      <c r="B372" s="150"/>
      <c r="D372" s="151" t="s">
        <v>177</v>
      </c>
      <c r="E372" s="152" t="s">
        <v>1</v>
      </c>
      <c r="F372" s="153" t="s">
        <v>863</v>
      </c>
      <c r="H372" s="154">
        <v>9.1</v>
      </c>
      <c r="I372" s="155"/>
      <c r="L372" s="150"/>
      <c r="M372" s="156"/>
      <c r="T372" s="157"/>
      <c r="AT372" s="152" t="s">
        <v>177</v>
      </c>
      <c r="AU372" s="152" t="s">
        <v>91</v>
      </c>
      <c r="AV372" s="12" t="s">
        <v>91</v>
      </c>
      <c r="AW372" s="12" t="s">
        <v>38</v>
      </c>
      <c r="AX372" s="12" t="s">
        <v>83</v>
      </c>
      <c r="AY372" s="152" t="s">
        <v>168</v>
      </c>
    </row>
    <row r="373" spans="2:65" s="13" customFormat="1" ht="11.25">
      <c r="B373" s="158"/>
      <c r="D373" s="151" t="s">
        <v>177</v>
      </c>
      <c r="E373" s="159" t="s">
        <v>864</v>
      </c>
      <c r="F373" s="160" t="s">
        <v>217</v>
      </c>
      <c r="H373" s="161">
        <v>9.1</v>
      </c>
      <c r="I373" s="162"/>
      <c r="L373" s="158"/>
      <c r="M373" s="163"/>
      <c r="T373" s="164"/>
      <c r="AT373" s="159" t="s">
        <v>177</v>
      </c>
      <c r="AU373" s="159" t="s">
        <v>91</v>
      </c>
      <c r="AV373" s="13" t="s">
        <v>175</v>
      </c>
      <c r="AW373" s="13" t="s">
        <v>38</v>
      </c>
      <c r="AX373" s="13" t="s">
        <v>25</v>
      </c>
      <c r="AY373" s="159" t="s">
        <v>168</v>
      </c>
    </row>
    <row r="374" spans="2:65" s="1" customFormat="1" ht="37.9" customHeight="1">
      <c r="B374" s="32"/>
      <c r="C374" s="178" t="s">
        <v>415</v>
      </c>
      <c r="D374" s="178" t="s">
        <v>353</v>
      </c>
      <c r="E374" s="179" t="s">
        <v>865</v>
      </c>
      <c r="F374" s="180" t="s">
        <v>866</v>
      </c>
      <c r="G374" s="181" t="s">
        <v>199</v>
      </c>
      <c r="H374" s="182">
        <v>9.2370000000000001</v>
      </c>
      <c r="I374" s="183"/>
      <c r="J374" s="184">
        <f>ROUND(I374*H374,2)</f>
        <v>0</v>
      </c>
      <c r="K374" s="180" t="s">
        <v>189</v>
      </c>
      <c r="L374" s="185"/>
      <c r="M374" s="186" t="s">
        <v>1</v>
      </c>
      <c r="N374" s="187" t="s">
        <v>48</v>
      </c>
      <c r="P374" s="146">
        <f>O374*H374</f>
        <v>0</v>
      </c>
      <c r="Q374" s="146">
        <v>1.306E-2</v>
      </c>
      <c r="R374" s="146">
        <f>Q374*H374</f>
        <v>0.12063522</v>
      </c>
      <c r="S374" s="146">
        <v>0</v>
      </c>
      <c r="T374" s="147">
        <f>S374*H374</f>
        <v>0</v>
      </c>
      <c r="AR374" s="148" t="s">
        <v>205</v>
      </c>
      <c r="AT374" s="148" t="s">
        <v>353</v>
      </c>
      <c r="AU374" s="148" t="s">
        <v>91</v>
      </c>
      <c r="AY374" s="17" t="s">
        <v>168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7" t="s">
        <v>25</v>
      </c>
      <c r="BK374" s="149">
        <f>ROUND(I374*H374,2)</f>
        <v>0</v>
      </c>
      <c r="BL374" s="17" t="s">
        <v>175</v>
      </c>
      <c r="BM374" s="148" t="s">
        <v>867</v>
      </c>
    </row>
    <row r="375" spans="2:65" s="12" customFormat="1" ht="11.25">
      <c r="B375" s="150"/>
      <c r="D375" s="151" t="s">
        <v>177</v>
      </c>
      <c r="F375" s="153" t="s">
        <v>868</v>
      </c>
      <c r="H375" s="154">
        <v>9.2370000000000001</v>
      </c>
      <c r="I375" s="155"/>
      <c r="L375" s="150"/>
      <c r="M375" s="156"/>
      <c r="T375" s="157"/>
      <c r="AT375" s="152" t="s">
        <v>177</v>
      </c>
      <c r="AU375" s="152" t="s">
        <v>91</v>
      </c>
      <c r="AV375" s="12" t="s">
        <v>91</v>
      </c>
      <c r="AW375" s="12" t="s">
        <v>4</v>
      </c>
      <c r="AX375" s="12" t="s">
        <v>25</v>
      </c>
      <c r="AY375" s="152" t="s">
        <v>168</v>
      </c>
    </row>
    <row r="376" spans="2:65" s="1" customFormat="1" ht="16.5" customHeight="1">
      <c r="B376" s="32"/>
      <c r="C376" s="178" t="s">
        <v>423</v>
      </c>
      <c r="D376" s="178" t="s">
        <v>353</v>
      </c>
      <c r="E376" s="179" t="s">
        <v>869</v>
      </c>
      <c r="F376" s="180" t="s">
        <v>870</v>
      </c>
      <c r="G376" s="181" t="s">
        <v>431</v>
      </c>
      <c r="H376" s="182">
        <v>2.04</v>
      </c>
      <c r="I376" s="183"/>
      <c r="J376" s="184">
        <f>ROUND(I376*H376,2)</f>
        <v>0</v>
      </c>
      <c r="K376" s="180" t="s">
        <v>189</v>
      </c>
      <c r="L376" s="185"/>
      <c r="M376" s="186" t="s">
        <v>1</v>
      </c>
      <c r="N376" s="187" t="s">
        <v>48</v>
      </c>
      <c r="P376" s="146">
        <f>O376*H376</f>
        <v>0</v>
      </c>
      <c r="Q376" s="146">
        <v>1E-4</v>
      </c>
      <c r="R376" s="146">
        <f>Q376*H376</f>
        <v>2.0400000000000003E-4</v>
      </c>
      <c r="S376" s="146">
        <v>0</v>
      </c>
      <c r="T376" s="147">
        <f>S376*H376</f>
        <v>0</v>
      </c>
      <c r="AR376" s="148" t="s">
        <v>205</v>
      </c>
      <c r="AT376" s="148" t="s">
        <v>353</v>
      </c>
      <c r="AU376" s="148" t="s">
        <v>91</v>
      </c>
      <c r="AY376" s="17" t="s">
        <v>168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25</v>
      </c>
      <c r="BK376" s="149">
        <f>ROUND(I376*H376,2)</f>
        <v>0</v>
      </c>
      <c r="BL376" s="17" t="s">
        <v>175</v>
      </c>
      <c r="BM376" s="148" t="s">
        <v>432</v>
      </c>
    </row>
    <row r="377" spans="2:65" s="12" customFormat="1" ht="11.25">
      <c r="B377" s="150"/>
      <c r="D377" s="151" t="s">
        <v>177</v>
      </c>
      <c r="F377" s="153" t="s">
        <v>871</v>
      </c>
      <c r="H377" s="154">
        <v>2.04</v>
      </c>
      <c r="I377" s="155"/>
      <c r="L377" s="150"/>
      <c r="M377" s="156"/>
      <c r="T377" s="157"/>
      <c r="AT377" s="152" t="s">
        <v>177</v>
      </c>
      <c r="AU377" s="152" t="s">
        <v>91</v>
      </c>
      <c r="AV377" s="12" t="s">
        <v>91</v>
      </c>
      <c r="AW377" s="12" t="s">
        <v>4</v>
      </c>
      <c r="AX377" s="12" t="s">
        <v>25</v>
      </c>
      <c r="AY377" s="152" t="s">
        <v>168</v>
      </c>
    </row>
    <row r="378" spans="2:65" s="1" customFormat="1" ht="24.2" customHeight="1">
      <c r="B378" s="32"/>
      <c r="C378" s="137" t="s">
        <v>428</v>
      </c>
      <c r="D378" s="137" t="s">
        <v>170</v>
      </c>
      <c r="E378" s="138" t="s">
        <v>872</v>
      </c>
      <c r="F378" s="139" t="s">
        <v>873</v>
      </c>
      <c r="G378" s="140" t="s">
        <v>431</v>
      </c>
      <c r="H378" s="141">
        <v>6</v>
      </c>
      <c r="I378" s="142"/>
      <c r="J378" s="143">
        <f t="shared" ref="J378:J384" si="0">ROUND(I378*H378,2)</f>
        <v>0</v>
      </c>
      <c r="K378" s="139" t="s">
        <v>174</v>
      </c>
      <c r="L378" s="32"/>
      <c r="M378" s="144" t="s">
        <v>1</v>
      </c>
      <c r="N378" s="145" t="s">
        <v>48</v>
      </c>
      <c r="P378" s="146">
        <f t="shared" ref="P378:P384" si="1">O378*H378</f>
        <v>0</v>
      </c>
      <c r="Q378" s="146">
        <v>1.67E-3</v>
      </c>
      <c r="R378" s="146">
        <f t="shared" ref="R378:R384" si="2">Q378*H378</f>
        <v>1.0020000000000001E-2</v>
      </c>
      <c r="S378" s="146">
        <v>0</v>
      </c>
      <c r="T378" s="147">
        <f t="shared" ref="T378:T384" si="3">S378*H378</f>
        <v>0</v>
      </c>
      <c r="AR378" s="148" t="s">
        <v>175</v>
      </c>
      <c r="AT378" s="148" t="s">
        <v>170</v>
      </c>
      <c r="AU378" s="148" t="s">
        <v>91</v>
      </c>
      <c r="AY378" s="17" t="s">
        <v>168</v>
      </c>
      <c r="BE378" s="149">
        <f t="shared" ref="BE378:BE384" si="4">IF(N378="základní",J378,0)</f>
        <v>0</v>
      </c>
      <c r="BF378" s="149">
        <f t="shared" ref="BF378:BF384" si="5">IF(N378="snížená",J378,0)</f>
        <v>0</v>
      </c>
      <c r="BG378" s="149">
        <f t="shared" ref="BG378:BG384" si="6">IF(N378="zákl. přenesená",J378,0)</f>
        <v>0</v>
      </c>
      <c r="BH378" s="149">
        <f t="shared" ref="BH378:BH384" si="7">IF(N378="sníž. přenesená",J378,0)</f>
        <v>0</v>
      </c>
      <c r="BI378" s="149">
        <f t="shared" ref="BI378:BI384" si="8">IF(N378="nulová",J378,0)</f>
        <v>0</v>
      </c>
      <c r="BJ378" s="17" t="s">
        <v>25</v>
      </c>
      <c r="BK378" s="149">
        <f t="shared" ref="BK378:BK384" si="9">ROUND(I378*H378,2)</f>
        <v>0</v>
      </c>
      <c r="BL378" s="17" t="s">
        <v>175</v>
      </c>
      <c r="BM378" s="148" t="s">
        <v>874</v>
      </c>
    </row>
    <row r="379" spans="2:65" s="1" customFormat="1" ht="16.5" customHeight="1">
      <c r="B379" s="32"/>
      <c r="C379" s="178" t="s">
        <v>435</v>
      </c>
      <c r="D379" s="178" t="s">
        <v>353</v>
      </c>
      <c r="E379" s="179" t="s">
        <v>875</v>
      </c>
      <c r="F379" s="180" t="s">
        <v>876</v>
      </c>
      <c r="G379" s="181" t="s">
        <v>431</v>
      </c>
      <c r="H379" s="182">
        <v>1</v>
      </c>
      <c r="I379" s="183"/>
      <c r="J379" s="184">
        <f t="shared" si="0"/>
        <v>0</v>
      </c>
      <c r="K379" s="180" t="s">
        <v>189</v>
      </c>
      <c r="L379" s="185"/>
      <c r="M379" s="186" t="s">
        <v>1</v>
      </c>
      <c r="N379" s="187" t="s">
        <v>48</v>
      </c>
      <c r="P379" s="146">
        <f t="shared" si="1"/>
        <v>0</v>
      </c>
      <c r="Q379" s="146">
        <v>6.8999999999999999E-3</v>
      </c>
      <c r="R379" s="146">
        <f t="shared" si="2"/>
        <v>6.8999999999999999E-3</v>
      </c>
      <c r="S379" s="146">
        <v>0</v>
      </c>
      <c r="T379" s="147">
        <f t="shared" si="3"/>
        <v>0</v>
      </c>
      <c r="AR379" s="148" t="s">
        <v>205</v>
      </c>
      <c r="AT379" s="148" t="s">
        <v>353</v>
      </c>
      <c r="AU379" s="148" t="s">
        <v>91</v>
      </c>
      <c r="AY379" s="17" t="s">
        <v>168</v>
      </c>
      <c r="BE379" s="149">
        <f t="shared" si="4"/>
        <v>0</v>
      </c>
      <c r="BF379" s="149">
        <f t="shared" si="5"/>
        <v>0</v>
      </c>
      <c r="BG379" s="149">
        <f t="shared" si="6"/>
        <v>0</v>
      </c>
      <c r="BH379" s="149">
        <f t="shared" si="7"/>
        <v>0</v>
      </c>
      <c r="BI379" s="149">
        <f t="shared" si="8"/>
        <v>0</v>
      </c>
      <c r="BJ379" s="17" t="s">
        <v>25</v>
      </c>
      <c r="BK379" s="149">
        <f t="shared" si="9"/>
        <v>0</v>
      </c>
      <c r="BL379" s="17" t="s">
        <v>175</v>
      </c>
      <c r="BM379" s="148" t="s">
        <v>877</v>
      </c>
    </row>
    <row r="380" spans="2:65" s="1" customFormat="1" ht="24.2" customHeight="1">
      <c r="B380" s="32"/>
      <c r="C380" s="178" t="s">
        <v>440</v>
      </c>
      <c r="D380" s="178" t="s">
        <v>353</v>
      </c>
      <c r="E380" s="179" t="s">
        <v>878</v>
      </c>
      <c r="F380" s="180" t="s">
        <v>879</v>
      </c>
      <c r="G380" s="181" t="s">
        <v>431</v>
      </c>
      <c r="H380" s="182">
        <v>1</v>
      </c>
      <c r="I380" s="183"/>
      <c r="J380" s="184">
        <f t="shared" si="0"/>
        <v>0</v>
      </c>
      <c r="K380" s="180" t="s">
        <v>189</v>
      </c>
      <c r="L380" s="185"/>
      <c r="M380" s="186" t="s">
        <v>1</v>
      </c>
      <c r="N380" s="187" t="s">
        <v>48</v>
      </c>
      <c r="P380" s="146">
        <f t="shared" si="1"/>
        <v>0</v>
      </c>
      <c r="Q380" s="146">
        <v>2.5999999999999999E-3</v>
      </c>
      <c r="R380" s="146">
        <f t="shared" si="2"/>
        <v>2.5999999999999999E-3</v>
      </c>
      <c r="S380" s="146">
        <v>0</v>
      </c>
      <c r="T380" s="147">
        <f t="shared" si="3"/>
        <v>0</v>
      </c>
      <c r="AR380" s="148" t="s">
        <v>205</v>
      </c>
      <c r="AT380" s="148" t="s">
        <v>353</v>
      </c>
      <c r="AU380" s="148" t="s">
        <v>91</v>
      </c>
      <c r="AY380" s="17" t="s">
        <v>168</v>
      </c>
      <c r="BE380" s="149">
        <f t="shared" si="4"/>
        <v>0</v>
      </c>
      <c r="BF380" s="149">
        <f t="shared" si="5"/>
        <v>0</v>
      </c>
      <c r="BG380" s="149">
        <f t="shared" si="6"/>
        <v>0</v>
      </c>
      <c r="BH380" s="149">
        <f t="shared" si="7"/>
        <v>0</v>
      </c>
      <c r="BI380" s="149">
        <f t="shared" si="8"/>
        <v>0</v>
      </c>
      <c r="BJ380" s="17" t="s">
        <v>25</v>
      </c>
      <c r="BK380" s="149">
        <f t="shared" si="9"/>
        <v>0</v>
      </c>
      <c r="BL380" s="17" t="s">
        <v>175</v>
      </c>
      <c r="BM380" s="148" t="s">
        <v>880</v>
      </c>
    </row>
    <row r="381" spans="2:65" s="1" customFormat="1" ht="16.5" customHeight="1">
      <c r="B381" s="32"/>
      <c r="C381" s="178" t="s">
        <v>444</v>
      </c>
      <c r="D381" s="178" t="s">
        <v>353</v>
      </c>
      <c r="E381" s="179" t="s">
        <v>881</v>
      </c>
      <c r="F381" s="180" t="s">
        <v>882</v>
      </c>
      <c r="G381" s="181" t="s">
        <v>431</v>
      </c>
      <c r="H381" s="182">
        <v>2</v>
      </c>
      <c r="I381" s="183"/>
      <c r="J381" s="184">
        <f t="shared" si="0"/>
        <v>0</v>
      </c>
      <c r="K381" s="180" t="s">
        <v>189</v>
      </c>
      <c r="L381" s="185"/>
      <c r="M381" s="186" t="s">
        <v>1</v>
      </c>
      <c r="N381" s="187" t="s">
        <v>48</v>
      </c>
      <c r="P381" s="146">
        <f t="shared" si="1"/>
        <v>0</v>
      </c>
      <c r="Q381" s="146">
        <v>8.9999999999999993E-3</v>
      </c>
      <c r="R381" s="146">
        <f t="shared" si="2"/>
        <v>1.7999999999999999E-2</v>
      </c>
      <c r="S381" s="146">
        <v>0</v>
      </c>
      <c r="T381" s="147">
        <f t="shared" si="3"/>
        <v>0</v>
      </c>
      <c r="AR381" s="148" t="s">
        <v>205</v>
      </c>
      <c r="AT381" s="148" t="s">
        <v>353</v>
      </c>
      <c r="AU381" s="148" t="s">
        <v>91</v>
      </c>
      <c r="AY381" s="17" t="s">
        <v>168</v>
      </c>
      <c r="BE381" s="149">
        <f t="shared" si="4"/>
        <v>0</v>
      </c>
      <c r="BF381" s="149">
        <f t="shared" si="5"/>
        <v>0</v>
      </c>
      <c r="BG381" s="149">
        <f t="shared" si="6"/>
        <v>0</v>
      </c>
      <c r="BH381" s="149">
        <f t="shared" si="7"/>
        <v>0</v>
      </c>
      <c r="BI381" s="149">
        <f t="shared" si="8"/>
        <v>0</v>
      </c>
      <c r="BJ381" s="17" t="s">
        <v>25</v>
      </c>
      <c r="BK381" s="149">
        <f t="shared" si="9"/>
        <v>0</v>
      </c>
      <c r="BL381" s="17" t="s">
        <v>175</v>
      </c>
      <c r="BM381" s="148" t="s">
        <v>883</v>
      </c>
    </row>
    <row r="382" spans="2:65" s="1" customFormat="1" ht="16.5" customHeight="1">
      <c r="B382" s="32"/>
      <c r="C382" s="178" t="s">
        <v>448</v>
      </c>
      <c r="D382" s="178" t="s">
        <v>353</v>
      </c>
      <c r="E382" s="179" t="s">
        <v>884</v>
      </c>
      <c r="F382" s="180" t="s">
        <v>885</v>
      </c>
      <c r="G382" s="181" t="s">
        <v>431</v>
      </c>
      <c r="H382" s="182">
        <v>1</v>
      </c>
      <c r="I382" s="183"/>
      <c r="J382" s="184">
        <f t="shared" si="0"/>
        <v>0</v>
      </c>
      <c r="K382" s="180" t="s">
        <v>189</v>
      </c>
      <c r="L382" s="185"/>
      <c r="M382" s="186" t="s">
        <v>1</v>
      </c>
      <c r="N382" s="187" t="s">
        <v>48</v>
      </c>
      <c r="P382" s="146">
        <f t="shared" si="1"/>
        <v>0</v>
      </c>
      <c r="Q382" s="146">
        <v>1.9E-2</v>
      </c>
      <c r="R382" s="146">
        <f t="shared" si="2"/>
        <v>1.9E-2</v>
      </c>
      <c r="S382" s="146">
        <v>0</v>
      </c>
      <c r="T382" s="147">
        <f t="shared" si="3"/>
        <v>0</v>
      </c>
      <c r="AR382" s="148" t="s">
        <v>205</v>
      </c>
      <c r="AT382" s="148" t="s">
        <v>353</v>
      </c>
      <c r="AU382" s="148" t="s">
        <v>91</v>
      </c>
      <c r="AY382" s="17" t="s">
        <v>168</v>
      </c>
      <c r="BE382" s="149">
        <f t="shared" si="4"/>
        <v>0</v>
      </c>
      <c r="BF382" s="149">
        <f t="shared" si="5"/>
        <v>0</v>
      </c>
      <c r="BG382" s="149">
        <f t="shared" si="6"/>
        <v>0</v>
      </c>
      <c r="BH382" s="149">
        <f t="shared" si="7"/>
        <v>0</v>
      </c>
      <c r="BI382" s="149">
        <f t="shared" si="8"/>
        <v>0</v>
      </c>
      <c r="BJ382" s="17" t="s">
        <v>25</v>
      </c>
      <c r="BK382" s="149">
        <f t="shared" si="9"/>
        <v>0</v>
      </c>
      <c r="BL382" s="17" t="s">
        <v>175</v>
      </c>
      <c r="BM382" s="148" t="s">
        <v>886</v>
      </c>
    </row>
    <row r="383" spans="2:65" s="1" customFormat="1" ht="16.5" customHeight="1">
      <c r="B383" s="32"/>
      <c r="C383" s="178" t="s">
        <v>451</v>
      </c>
      <c r="D383" s="178" t="s">
        <v>353</v>
      </c>
      <c r="E383" s="179" t="s">
        <v>887</v>
      </c>
      <c r="F383" s="180" t="s">
        <v>888</v>
      </c>
      <c r="G383" s="181" t="s">
        <v>431</v>
      </c>
      <c r="H383" s="182">
        <v>1</v>
      </c>
      <c r="I383" s="183"/>
      <c r="J383" s="184">
        <f t="shared" si="0"/>
        <v>0</v>
      </c>
      <c r="K383" s="180" t="s">
        <v>189</v>
      </c>
      <c r="L383" s="185"/>
      <c r="M383" s="186" t="s">
        <v>1</v>
      </c>
      <c r="N383" s="187" t="s">
        <v>48</v>
      </c>
      <c r="P383" s="146">
        <f t="shared" si="1"/>
        <v>0</v>
      </c>
      <c r="Q383" s="146">
        <v>7.3000000000000001E-3</v>
      </c>
      <c r="R383" s="146">
        <f t="shared" si="2"/>
        <v>7.3000000000000001E-3</v>
      </c>
      <c r="S383" s="146">
        <v>0</v>
      </c>
      <c r="T383" s="147">
        <f t="shared" si="3"/>
        <v>0</v>
      </c>
      <c r="AR383" s="148" t="s">
        <v>205</v>
      </c>
      <c r="AT383" s="148" t="s">
        <v>353</v>
      </c>
      <c r="AU383" s="148" t="s">
        <v>91</v>
      </c>
      <c r="AY383" s="17" t="s">
        <v>168</v>
      </c>
      <c r="BE383" s="149">
        <f t="shared" si="4"/>
        <v>0</v>
      </c>
      <c r="BF383" s="149">
        <f t="shared" si="5"/>
        <v>0</v>
      </c>
      <c r="BG383" s="149">
        <f t="shared" si="6"/>
        <v>0</v>
      </c>
      <c r="BH383" s="149">
        <f t="shared" si="7"/>
        <v>0</v>
      </c>
      <c r="BI383" s="149">
        <f t="shared" si="8"/>
        <v>0</v>
      </c>
      <c r="BJ383" s="17" t="s">
        <v>25</v>
      </c>
      <c r="BK383" s="149">
        <f t="shared" si="9"/>
        <v>0</v>
      </c>
      <c r="BL383" s="17" t="s">
        <v>175</v>
      </c>
      <c r="BM383" s="148" t="s">
        <v>889</v>
      </c>
    </row>
    <row r="384" spans="2:65" s="1" customFormat="1" ht="33" customHeight="1">
      <c r="B384" s="32"/>
      <c r="C384" s="137" t="s">
        <v>455</v>
      </c>
      <c r="D384" s="137" t="s">
        <v>170</v>
      </c>
      <c r="E384" s="138" t="s">
        <v>890</v>
      </c>
      <c r="F384" s="139" t="s">
        <v>891</v>
      </c>
      <c r="G384" s="140" t="s">
        <v>431</v>
      </c>
      <c r="H384" s="141">
        <v>1</v>
      </c>
      <c r="I384" s="142"/>
      <c r="J384" s="143">
        <f t="shared" si="0"/>
        <v>0</v>
      </c>
      <c r="K384" s="139" t="s">
        <v>189</v>
      </c>
      <c r="L384" s="32"/>
      <c r="M384" s="144" t="s">
        <v>1</v>
      </c>
      <c r="N384" s="145" t="s">
        <v>48</v>
      </c>
      <c r="P384" s="146">
        <f t="shared" si="1"/>
        <v>0</v>
      </c>
      <c r="Q384" s="146">
        <v>1.67E-3</v>
      </c>
      <c r="R384" s="146">
        <f t="shared" si="2"/>
        <v>1.67E-3</v>
      </c>
      <c r="S384" s="146">
        <v>0</v>
      </c>
      <c r="T384" s="147">
        <f t="shared" si="3"/>
        <v>0</v>
      </c>
      <c r="AR384" s="148" t="s">
        <v>175</v>
      </c>
      <c r="AT384" s="148" t="s">
        <v>170</v>
      </c>
      <c r="AU384" s="148" t="s">
        <v>91</v>
      </c>
      <c r="AY384" s="17" t="s">
        <v>168</v>
      </c>
      <c r="BE384" s="149">
        <f t="shared" si="4"/>
        <v>0</v>
      </c>
      <c r="BF384" s="149">
        <f t="shared" si="5"/>
        <v>0</v>
      </c>
      <c r="BG384" s="149">
        <f t="shared" si="6"/>
        <v>0</v>
      </c>
      <c r="BH384" s="149">
        <f t="shared" si="7"/>
        <v>0</v>
      </c>
      <c r="BI384" s="149">
        <f t="shared" si="8"/>
        <v>0</v>
      </c>
      <c r="BJ384" s="17" t="s">
        <v>25</v>
      </c>
      <c r="BK384" s="149">
        <f t="shared" si="9"/>
        <v>0</v>
      </c>
      <c r="BL384" s="17" t="s">
        <v>175</v>
      </c>
      <c r="BM384" s="148" t="s">
        <v>892</v>
      </c>
    </row>
    <row r="385" spans="2:65" s="12" customFormat="1" ht="11.25">
      <c r="B385" s="150"/>
      <c r="D385" s="151" t="s">
        <v>177</v>
      </c>
      <c r="E385" s="152" t="s">
        <v>1</v>
      </c>
      <c r="F385" s="153" t="s">
        <v>893</v>
      </c>
      <c r="H385" s="154">
        <v>1</v>
      </c>
      <c r="I385" s="155"/>
      <c r="L385" s="150"/>
      <c r="M385" s="156"/>
      <c r="T385" s="157"/>
      <c r="AT385" s="152" t="s">
        <v>177</v>
      </c>
      <c r="AU385" s="152" t="s">
        <v>91</v>
      </c>
      <c r="AV385" s="12" t="s">
        <v>91</v>
      </c>
      <c r="AW385" s="12" t="s">
        <v>38</v>
      </c>
      <c r="AX385" s="12" t="s">
        <v>25</v>
      </c>
      <c r="AY385" s="152" t="s">
        <v>168</v>
      </c>
    </row>
    <row r="386" spans="2:65" s="1" customFormat="1" ht="24.2" customHeight="1">
      <c r="B386" s="32"/>
      <c r="C386" s="178" t="s">
        <v>459</v>
      </c>
      <c r="D386" s="178" t="s">
        <v>353</v>
      </c>
      <c r="E386" s="179" t="s">
        <v>894</v>
      </c>
      <c r="F386" s="180" t="s">
        <v>895</v>
      </c>
      <c r="G386" s="181" t="s">
        <v>431</v>
      </c>
      <c r="H386" s="182">
        <v>1.01</v>
      </c>
      <c r="I386" s="183"/>
      <c r="J386" s="184">
        <f>ROUND(I386*H386,2)</f>
        <v>0</v>
      </c>
      <c r="K386" s="180" t="s">
        <v>174</v>
      </c>
      <c r="L386" s="185"/>
      <c r="M386" s="186" t="s">
        <v>1</v>
      </c>
      <c r="N386" s="187" t="s">
        <v>48</v>
      </c>
      <c r="P386" s="146">
        <f>O386*H386</f>
        <v>0</v>
      </c>
      <c r="Q386" s="146">
        <v>1.0999999999999999E-2</v>
      </c>
      <c r="R386" s="146">
        <f>Q386*H386</f>
        <v>1.111E-2</v>
      </c>
      <c r="S386" s="146">
        <v>0</v>
      </c>
      <c r="T386" s="147">
        <f>S386*H386</f>
        <v>0</v>
      </c>
      <c r="AR386" s="148" t="s">
        <v>205</v>
      </c>
      <c r="AT386" s="148" t="s">
        <v>353</v>
      </c>
      <c r="AU386" s="148" t="s">
        <v>91</v>
      </c>
      <c r="AY386" s="17" t="s">
        <v>168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7" t="s">
        <v>25</v>
      </c>
      <c r="BK386" s="149">
        <f>ROUND(I386*H386,2)</f>
        <v>0</v>
      </c>
      <c r="BL386" s="17" t="s">
        <v>175</v>
      </c>
      <c r="BM386" s="148" t="s">
        <v>896</v>
      </c>
    </row>
    <row r="387" spans="2:65" s="12" customFormat="1" ht="11.25">
      <c r="B387" s="150"/>
      <c r="D387" s="151" t="s">
        <v>177</v>
      </c>
      <c r="F387" s="153" t="s">
        <v>897</v>
      </c>
      <c r="H387" s="154">
        <v>1.01</v>
      </c>
      <c r="I387" s="155"/>
      <c r="L387" s="150"/>
      <c r="M387" s="156"/>
      <c r="T387" s="157"/>
      <c r="AT387" s="152" t="s">
        <v>177</v>
      </c>
      <c r="AU387" s="152" t="s">
        <v>91</v>
      </c>
      <c r="AV387" s="12" t="s">
        <v>91</v>
      </c>
      <c r="AW387" s="12" t="s">
        <v>4</v>
      </c>
      <c r="AX387" s="12" t="s">
        <v>25</v>
      </c>
      <c r="AY387" s="152" t="s">
        <v>168</v>
      </c>
    </row>
    <row r="388" spans="2:65" s="1" customFormat="1" ht="24.2" customHeight="1">
      <c r="B388" s="32"/>
      <c r="C388" s="137" t="s">
        <v>463</v>
      </c>
      <c r="D388" s="137" t="s">
        <v>170</v>
      </c>
      <c r="E388" s="138" t="s">
        <v>898</v>
      </c>
      <c r="F388" s="139" t="s">
        <v>899</v>
      </c>
      <c r="G388" s="140" t="s">
        <v>431</v>
      </c>
      <c r="H388" s="141">
        <v>1</v>
      </c>
      <c r="I388" s="142"/>
      <c r="J388" s="143">
        <f>ROUND(I388*H388,2)</f>
        <v>0</v>
      </c>
      <c r="K388" s="139" t="s">
        <v>174</v>
      </c>
      <c r="L388" s="32"/>
      <c r="M388" s="144" t="s">
        <v>1</v>
      </c>
      <c r="N388" s="145" t="s">
        <v>48</v>
      </c>
      <c r="P388" s="146">
        <f>O388*H388</f>
        <v>0</v>
      </c>
      <c r="Q388" s="146">
        <v>1.6199999999999999E-3</v>
      </c>
      <c r="R388" s="146">
        <f>Q388*H388</f>
        <v>1.6199999999999999E-3</v>
      </c>
      <c r="S388" s="146">
        <v>0</v>
      </c>
      <c r="T388" s="147">
        <f>S388*H388</f>
        <v>0</v>
      </c>
      <c r="AR388" s="148" t="s">
        <v>175</v>
      </c>
      <c r="AT388" s="148" t="s">
        <v>170</v>
      </c>
      <c r="AU388" s="148" t="s">
        <v>91</v>
      </c>
      <c r="AY388" s="17" t="s">
        <v>168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7" t="s">
        <v>25</v>
      </c>
      <c r="BK388" s="149">
        <f>ROUND(I388*H388,2)</f>
        <v>0</v>
      </c>
      <c r="BL388" s="17" t="s">
        <v>175</v>
      </c>
      <c r="BM388" s="148" t="s">
        <v>900</v>
      </c>
    </row>
    <row r="389" spans="2:65" s="1" customFormat="1" ht="16.5" customHeight="1">
      <c r="B389" s="32"/>
      <c r="C389" s="178" t="s">
        <v>467</v>
      </c>
      <c r="D389" s="178" t="s">
        <v>353</v>
      </c>
      <c r="E389" s="179" t="s">
        <v>901</v>
      </c>
      <c r="F389" s="180" t="s">
        <v>902</v>
      </c>
      <c r="G389" s="181" t="s">
        <v>431</v>
      </c>
      <c r="H389" s="182">
        <v>1</v>
      </c>
      <c r="I389" s="183"/>
      <c r="J389" s="184">
        <f>ROUND(I389*H389,2)</f>
        <v>0</v>
      </c>
      <c r="K389" s="180" t="s">
        <v>174</v>
      </c>
      <c r="L389" s="185"/>
      <c r="M389" s="186" t="s">
        <v>1</v>
      </c>
      <c r="N389" s="187" t="s">
        <v>48</v>
      </c>
      <c r="P389" s="146">
        <f>O389*H389</f>
        <v>0</v>
      </c>
      <c r="Q389" s="146">
        <v>1.847E-2</v>
      </c>
      <c r="R389" s="146">
        <f>Q389*H389</f>
        <v>1.847E-2</v>
      </c>
      <c r="S389" s="146">
        <v>0</v>
      </c>
      <c r="T389" s="147">
        <f>S389*H389</f>
        <v>0</v>
      </c>
      <c r="AR389" s="148" t="s">
        <v>205</v>
      </c>
      <c r="AT389" s="148" t="s">
        <v>353</v>
      </c>
      <c r="AU389" s="148" t="s">
        <v>91</v>
      </c>
      <c r="AY389" s="17" t="s">
        <v>168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7" t="s">
        <v>25</v>
      </c>
      <c r="BK389" s="149">
        <f>ROUND(I389*H389,2)</f>
        <v>0</v>
      </c>
      <c r="BL389" s="17" t="s">
        <v>175</v>
      </c>
      <c r="BM389" s="148" t="s">
        <v>903</v>
      </c>
    </row>
    <row r="390" spans="2:65" s="1" customFormat="1" ht="24.2" customHeight="1">
      <c r="B390" s="32"/>
      <c r="C390" s="137" t="s">
        <v>470</v>
      </c>
      <c r="D390" s="137" t="s">
        <v>170</v>
      </c>
      <c r="E390" s="138" t="s">
        <v>904</v>
      </c>
      <c r="F390" s="139" t="s">
        <v>905</v>
      </c>
      <c r="G390" s="140" t="s">
        <v>199</v>
      </c>
      <c r="H390" s="141">
        <v>9.8000000000000007</v>
      </c>
      <c r="I390" s="142"/>
      <c r="J390" s="143">
        <f>ROUND(I390*H390,2)</f>
        <v>0</v>
      </c>
      <c r="K390" s="139" t="s">
        <v>174</v>
      </c>
      <c r="L390" s="32"/>
      <c r="M390" s="144" t="s">
        <v>1</v>
      </c>
      <c r="N390" s="145" t="s">
        <v>48</v>
      </c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AR390" s="148" t="s">
        <v>175</v>
      </c>
      <c r="AT390" s="148" t="s">
        <v>170</v>
      </c>
      <c r="AU390" s="148" t="s">
        <v>91</v>
      </c>
      <c r="AY390" s="17" t="s">
        <v>168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7" t="s">
        <v>25</v>
      </c>
      <c r="BK390" s="149">
        <f>ROUND(I390*H390,2)</f>
        <v>0</v>
      </c>
      <c r="BL390" s="17" t="s">
        <v>175</v>
      </c>
      <c r="BM390" s="148" t="s">
        <v>906</v>
      </c>
    </row>
    <row r="391" spans="2:65" s="12" customFormat="1" ht="11.25">
      <c r="B391" s="150"/>
      <c r="D391" s="151" t="s">
        <v>177</v>
      </c>
      <c r="E391" s="152" t="s">
        <v>1</v>
      </c>
      <c r="F391" s="153" t="s">
        <v>907</v>
      </c>
      <c r="H391" s="154">
        <v>8.3000000000000007</v>
      </c>
      <c r="I391" s="155"/>
      <c r="L391" s="150"/>
      <c r="M391" s="156"/>
      <c r="T391" s="157"/>
      <c r="AT391" s="152" t="s">
        <v>177</v>
      </c>
      <c r="AU391" s="152" t="s">
        <v>91</v>
      </c>
      <c r="AV391" s="12" t="s">
        <v>91</v>
      </c>
      <c r="AW391" s="12" t="s">
        <v>38</v>
      </c>
      <c r="AX391" s="12" t="s">
        <v>83</v>
      </c>
      <c r="AY391" s="152" t="s">
        <v>168</v>
      </c>
    </row>
    <row r="392" spans="2:65" s="13" customFormat="1" ht="11.25">
      <c r="B392" s="158"/>
      <c r="D392" s="151" t="s">
        <v>177</v>
      </c>
      <c r="E392" s="159" t="s">
        <v>631</v>
      </c>
      <c r="F392" s="160" t="s">
        <v>217</v>
      </c>
      <c r="H392" s="161">
        <v>8.3000000000000007</v>
      </c>
      <c r="I392" s="162"/>
      <c r="L392" s="158"/>
      <c r="M392" s="163"/>
      <c r="T392" s="164"/>
      <c r="AT392" s="159" t="s">
        <v>177</v>
      </c>
      <c r="AU392" s="159" t="s">
        <v>91</v>
      </c>
      <c r="AV392" s="13" t="s">
        <v>175</v>
      </c>
      <c r="AW392" s="13" t="s">
        <v>38</v>
      </c>
      <c r="AX392" s="13" t="s">
        <v>83</v>
      </c>
      <c r="AY392" s="159" t="s">
        <v>168</v>
      </c>
    </row>
    <row r="393" spans="2:65" s="12" customFormat="1" ht="11.25">
      <c r="B393" s="150"/>
      <c r="D393" s="151" t="s">
        <v>177</v>
      </c>
      <c r="E393" s="152" t="s">
        <v>1</v>
      </c>
      <c r="F393" s="153" t="s">
        <v>908</v>
      </c>
      <c r="H393" s="154">
        <v>9.8000000000000007</v>
      </c>
      <c r="I393" s="155"/>
      <c r="L393" s="150"/>
      <c r="M393" s="156"/>
      <c r="T393" s="157"/>
      <c r="AT393" s="152" t="s">
        <v>177</v>
      </c>
      <c r="AU393" s="152" t="s">
        <v>91</v>
      </c>
      <c r="AV393" s="12" t="s">
        <v>91</v>
      </c>
      <c r="AW393" s="12" t="s">
        <v>38</v>
      </c>
      <c r="AX393" s="12" t="s">
        <v>83</v>
      </c>
      <c r="AY393" s="152" t="s">
        <v>168</v>
      </c>
    </row>
    <row r="394" spans="2:65" s="13" customFormat="1" ht="11.25">
      <c r="B394" s="158"/>
      <c r="D394" s="151" t="s">
        <v>177</v>
      </c>
      <c r="E394" s="159" t="s">
        <v>1</v>
      </c>
      <c r="F394" s="160" t="s">
        <v>217</v>
      </c>
      <c r="H394" s="161">
        <v>9.8000000000000007</v>
      </c>
      <c r="I394" s="162"/>
      <c r="L394" s="158"/>
      <c r="M394" s="163"/>
      <c r="T394" s="164"/>
      <c r="AT394" s="159" t="s">
        <v>177</v>
      </c>
      <c r="AU394" s="159" t="s">
        <v>91</v>
      </c>
      <c r="AV394" s="13" t="s">
        <v>175</v>
      </c>
      <c r="AW394" s="13" t="s">
        <v>38</v>
      </c>
      <c r="AX394" s="13" t="s">
        <v>25</v>
      </c>
      <c r="AY394" s="159" t="s">
        <v>168</v>
      </c>
    </row>
    <row r="395" spans="2:65" s="1" customFormat="1" ht="21.75" customHeight="1">
      <c r="B395" s="32"/>
      <c r="C395" s="178" t="s">
        <v>474</v>
      </c>
      <c r="D395" s="178" t="s">
        <v>353</v>
      </c>
      <c r="E395" s="179" t="s">
        <v>909</v>
      </c>
      <c r="F395" s="180" t="s">
        <v>910</v>
      </c>
      <c r="G395" s="181" t="s">
        <v>199</v>
      </c>
      <c r="H395" s="182">
        <v>9.9469999999999992</v>
      </c>
      <c r="I395" s="183"/>
      <c r="J395" s="184">
        <f>ROUND(I395*H395,2)</f>
        <v>0</v>
      </c>
      <c r="K395" s="180" t="s">
        <v>189</v>
      </c>
      <c r="L395" s="185"/>
      <c r="M395" s="186" t="s">
        <v>1</v>
      </c>
      <c r="N395" s="187" t="s">
        <v>48</v>
      </c>
      <c r="P395" s="146">
        <f>O395*H395</f>
        <v>0</v>
      </c>
      <c r="Q395" s="146">
        <v>1.06E-3</v>
      </c>
      <c r="R395" s="146">
        <f>Q395*H395</f>
        <v>1.0543819999999999E-2</v>
      </c>
      <c r="S395" s="146">
        <v>0</v>
      </c>
      <c r="T395" s="147">
        <f>S395*H395</f>
        <v>0</v>
      </c>
      <c r="AR395" s="148" t="s">
        <v>205</v>
      </c>
      <c r="AT395" s="148" t="s">
        <v>353</v>
      </c>
      <c r="AU395" s="148" t="s">
        <v>91</v>
      </c>
      <c r="AY395" s="17" t="s">
        <v>168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25</v>
      </c>
      <c r="BK395" s="149">
        <f>ROUND(I395*H395,2)</f>
        <v>0</v>
      </c>
      <c r="BL395" s="17" t="s">
        <v>175</v>
      </c>
      <c r="BM395" s="148" t="s">
        <v>911</v>
      </c>
    </row>
    <row r="396" spans="2:65" s="12" customFormat="1" ht="11.25">
      <c r="B396" s="150"/>
      <c r="D396" s="151" t="s">
        <v>177</v>
      </c>
      <c r="F396" s="153" t="s">
        <v>912</v>
      </c>
      <c r="H396" s="154">
        <v>9.9469999999999992</v>
      </c>
      <c r="I396" s="155"/>
      <c r="L396" s="150"/>
      <c r="M396" s="156"/>
      <c r="T396" s="157"/>
      <c r="AT396" s="152" t="s">
        <v>177</v>
      </c>
      <c r="AU396" s="152" t="s">
        <v>91</v>
      </c>
      <c r="AV396" s="12" t="s">
        <v>91</v>
      </c>
      <c r="AW396" s="12" t="s">
        <v>4</v>
      </c>
      <c r="AX396" s="12" t="s">
        <v>25</v>
      </c>
      <c r="AY396" s="152" t="s">
        <v>168</v>
      </c>
    </row>
    <row r="397" spans="2:65" s="1" customFormat="1" ht="24.2" customHeight="1">
      <c r="B397" s="32"/>
      <c r="C397" s="137" t="s">
        <v>478</v>
      </c>
      <c r="D397" s="137" t="s">
        <v>170</v>
      </c>
      <c r="E397" s="138" t="s">
        <v>872</v>
      </c>
      <c r="F397" s="139" t="s">
        <v>873</v>
      </c>
      <c r="G397" s="140" t="s">
        <v>431</v>
      </c>
      <c r="H397" s="141">
        <v>1</v>
      </c>
      <c r="I397" s="142"/>
      <c r="J397" s="143">
        <f>ROUND(I397*H397,2)</f>
        <v>0</v>
      </c>
      <c r="K397" s="139" t="s">
        <v>174</v>
      </c>
      <c r="L397" s="32"/>
      <c r="M397" s="144" t="s">
        <v>1</v>
      </c>
      <c r="N397" s="145" t="s">
        <v>48</v>
      </c>
      <c r="P397" s="146">
        <f>O397*H397</f>
        <v>0</v>
      </c>
      <c r="Q397" s="146">
        <v>1.67E-3</v>
      </c>
      <c r="R397" s="146">
        <f>Q397*H397</f>
        <v>1.67E-3</v>
      </c>
      <c r="S397" s="146">
        <v>0</v>
      </c>
      <c r="T397" s="147">
        <f>S397*H397</f>
        <v>0</v>
      </c>
      <c r="AR397" s="148" t="s">
        <v>175</v>
      </c>
      <c r="AT397" s="148" t="s">
        <v>170</v>
      </c>
      <c r="AU397" s="148" t="s">
        <v>91</v>
      </c>
      <c r="AY397" s="17" t="s">
        <v>168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7" t="s">
        <v>25</v>
      </c>
      <c r="BK397" s="149">
        <f>ROUND(I397*H397,2)</f>
        <v>0</v>
      </c>
      <c r="BL397" s="17" t="s">
        <v>175</v>
      </c>
      <c r="BM397" s="148" t="s">
        <v>913</v>
      </c>
    </row>
    <row r="398" spans="2:65" s="1" customFormat="1" ht="16.5" customHeight="1">
      <c r="B398" s="32"/>
      <c r="C398" s="178" t="s">
        <v>482</v>
      </c>
      <c r="D398" s="178" t="s">
        <v>353</v>
      </c>
      <c r="E398" s="179" t="s">
        <v>914</v>
      </c>
      <c r="F398" s="180" t="s">
        <v>915</v>
      </c>
      <c r="G398" s="181" t="s">
        <v>431</v>
      </c>
      <c r="H398" s="182">
        <v>1</v>
      </c>
      <c r="I398" s="183"/>
      <c r="J398" s="184">
        <f>ROUND(I398*H398,2)</f>
        <v>0</v>
      </c>
      <c r="K398" s="180" t="s">
        <v>189</v>
      </c>
      <c r="L398" s="185"/>
      <c r="M398" s="186" t="s">
        <v>1</v>
      </c>
      <c r="N398" s="187" t="s">
        <v>48</v>
      </c>
      <c r="P398" s="146">
        <f>O398*H398</f>
        <v>0</v>
      </c>
      <c r="Q398" s="146">
        <v>3.5999999999999999E-3</v>
      </c>
      <c r="R398" s="146">
        <f>Q398*H398</f>
        <v>3.5999999999999999E-3</v>
      </c>
      <c r="S398" s="146">
        <v>0</v>
      </c>
      <c r="T398" s="147">
        <f>S398*H398</f>
        <v>0</v>
      </c>
      <c r="AR398" s="148" t="s">
        <v>328</v>
      </c>
      <c r="AT398" s="148" t="s">
        <v>353</v>
      </c>
      <c r="AU398" s="148" t="s">
        <v>91</v>
      </c>
      <c r="AY398" s="17" t="s">
        <v>168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7" t="s">
        <v>25</v>
      </c>
      <c r="BK398" s="149">
        <f>ROUND(I398*H398,2)</f>
        <v>0</v>
      </c>
      <c r="BL398" s="17" t="s">
        <v>236</v>
      </c>
      <c r="BM398" s="148" t="s">
        <v>916</v>
      </c>
    </row>
    <row r="399" spans="2:65" s="1" customFormat="1" ht="16.5" customHeight="1">
      <c r="B399" s="32"/>
      <c r="C399" s="137" t="s">
        <v>606</v>
      </c>
      <c r="D399" s="137" t="s">
        <v>170</v>
      </c>
      <c r="E399" s="138" t="s">
        <v>917</v>
      </c>
      <c r="F399" s="139" t="s">
        <v>918</v>
      </c>
      <c r="G399" s="140" t="s">
        <v>431</v>
      </c>
      <c r="H399" s="141">
        <v>1</v>
      </c>
      <c r="I399" s="142"/>
      <c r="J399" s="143">
        <f>ROUND(I399*H399,2)</f>
        <v>0</v>
      </c>
      <c r="K399" s="139" t="s">
        <v>189</v>
      </c>
      <c r="L399" s="32"/>
      <c r="M399" s="144" t="s">
        <v>1</v>
      </c>
      <c r="N399" s="145" t="s">
        <v>48</v>
      </c>
      <c r="P399" s="146">
        <f>O399*H399</f>
        <v>0</v>
      </c>
      <c r="Q399" s="146">
        <v>6.0999999999999997E-4</v>
      </c>
      <c r="R399" s="146">
        <f>Q399*H399</f>
        <v>6.0999999999999997E-4</v>
      </c>
      <c r="S399" s="146">
        <v>0</v>
      </c>
      <c r="T399" s="147">
        <f>S399*H399</f>
        <v>0</v>
      </c>
      <c r="AR399" s="148" t="s">
        <v>175</v>
      </c>
      <c r="AT399" s="148" t="s">
        <v>170</v>
      </c>
      <c r="AU399" s="148" t="s">
        <v>91</v>
      </c>
      <c r="AY399" s="17" t="s">
        <v>168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25</v>
      </c>
      <c r="BK399" s="149">
        <f>ROUND(I399*H399,2)</f>
        <v>0</v>
      </c>
      <c r="BL399" s="17" t="s">
        <v>175</v>
      </c>
      <c r="BM399" s="148" t="s">
        <v>919</v>
      </c>
    </row>
    <row r="400" spans="2:65" s="1" customFormat="1" ht="16.5" customHeight="1">
      <c r="B400" s="32"/>
      <c r="C400" s="178" t="s">
        <v>599</v>
      </c>
      <c r="D400" s="178" t="s">
        <v>353</v>
      </c>
      <c r="E400" s="179" t="s">
        <v>920</v>
      </c>
      <c r="F400" s="180" t="s">
        <v>921</v>
      </c>
      <c r="G400" s="181" t="s">
        <v>431</v>
      </c>
      <c r="H400" s="182">
        <v>1</v>
      </c>
      <c r="I400" s="183"/>
      <c r="J400" s="184">
        <f>ROUND(I400*H400,2)</f>
        <v>0</v>
      </c>
      <c r="K400" s="180" t="s">
        <v>189</v>
      </c>
      <c r="L400" s="185"/>
      <c r="M400" s="186" t="s">
        <v>1</v>
      </c>
      <c r="N400" s="187" t="s">
        <v>48</v>
      </c>
      <c r="P400" s="146">
        <f>O400*H400</f>
        <v>0</v>
      </c>
      <c r="Q400" s="146">
        <v>1.7600000000000001E-3</v>
      </c>
      <c r="R400" s="146">
        <f>Q400*H400</f>
        <v>1.7600000000000001E-3</v>
      </c>
      <c r="S400" s="146">
        <v>0</v>
      </c>
      <c r="T400" s="147">
        <f>S400*H400</f>
        <v>0</v>
      </c>
      <c r="AR400" s="148" t="s">
        <v>328</v>
      </c>
      <c r="AT400" s="148" t="s">
        <v>353</v>
      </c>
      <c r="AU400" s="148" t="s">
        <v>91</v>
      </c>
      <c r="AY400" s="17" t="s">
        <v>168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7" t="s">
        <v>25</v>
      </c>
      <c r="BK400" s="149">
        <f>ROUND(I400*H400,2)</f>
        <v>0</v>
      </c>
      <c r="BL400" s="17" t="s">
        <v>236</v>
      </c>
      <c r="BM400" s="148" t="s">
        <v>922</v>
      </c>
    </row>
    <row r="401" spans="2:65" s="1" customFormat="1" ht="16.5" customHeight="1">
      <c r="B401" s="32"/>
      <c r="C401" s="137" t="s">
        <v>511</v>
      </c>
      <c r="D401" s="137" t="s">
        <v>170</v>
      </c>
      <c r="E401" s="138" t="s">
        <v>537</v>
      </c>
      <c r="F401" s="139" t="s">
        <v>538</v>
      </c>
      <c r="G401" s="140" t="s">
        <v>199</v>
      </c>
      <c r="H401" s="141">
        <v>21.2</v>
      </c>
      <c r="I401" s="142"/>
      <c r="J401" s="143">
        <f>ROUND(I401*H401,2)</f>
        <v>0</v>
      </c>
      <c r="K401" s="139" t="s">
        <v>174</v>
      </c>
      <c r="L401" s="32"/>
      <c r="M401" s="144" t="s">
        <v>1</v>
      </c>
      <c r="N401" s="145" t="s">
        <v>48</v>
      </c>
      <c r="P401" s="146">
        <f>O401*H401</f>
        <v>0</v>
      </c>
      <c r="Q401" s="146">
        <v>1.9000000000000001E-4</v>
      </c>
      <c r="R401" s="146">
        <f>Q401*H401</f>
        <v>4.0280000000000003E-3</v>
      </c>
      <c r="S401" s="146">
        <v>0</v>
      </c>
      <c r="T401" s="147">
        <f>S401*H401</f>
        <v>0</v>
      </c>
      <c r="AR401" s="148" t="s">
        <v>175</v>
      </c>
      <c r="AT401" s="148" t="s">
        <v>170</v>
      </c>
      <c r="AU401" s="148" t="s">
        <v>91</v>
      </c>
      <c r="AY401" s="17" t="s">
        <v>168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25</v>
      </c>
      <c r="BK401" s="149">
        <f>ROUND(I401*H401,2)</f>
        <v>0</v>
      </c>
      <c r="BL401" s="17" t="s">
        <v>175</v>
      </c>
      <c r="BM401" s="148" t="s">
        <v>923</v>
      </c>
    </row>
    <row r="402" spans="2:65" s="12" customFormat="1" ht="11.25">
      <c r="B402" s="150"/>
      <c r="D402" s="151" t="s">
        <v>177</v>
      </c>
      <c r="E402" s="152" t="s">
        <v>1</v>
      </c>
      <c r="F402" s="153" t="s">
        <v>924</v>
      </c>
      <c r="H402" s="154">
        <v>21.2</v>
      </c>
      <c r="I402" s="155"/>
      <c r="L402" s="150"/>
      <c r="M402" s="156"/>
      <c r="T402" s="157"/>
      <c r="AT402" s="152" t="s">
        <v>177</v>
      </c>
      <c r="AU402" s="152" t="s">
        <v>91</v>
      </c>
      <c r="AV402" s="12" t="s">
        <v>91</v>
      </c>
      <c r="AW402" s="12" t="s">
        <v>38</v>
      </c>
      <c r="AX402" s="12" t="s">
        <v>25</v>
      </c>
      <c r="AY402" s="152" t="s">
        <v>168</v>
      </c>
    </row>
    <row r="403" spans="2:65" s="1" customFormat="1" ht="21.75" customHeight="1">
      <c r="B403" s="32"/>
      <c r="C403" s="137" t="s">
        <v>515</v>
      </c>
      <c r="D403" s="137" t="s">
        <v>170</v>
      </c>
      <c r="E403" s="138" t="s">
        <v>549</v>
      </c>
      <c r="F403" s="139" t="s">
        <v>550</v>
      </c>
      <c r="G403" s="140" t="s">
        <v>199</v>
      </c>
      <c r="H403" s="141">
        <v>18.7</v>
      </c>
      <c r="I403" s="142"/>
      <c r="J403" s="143">
        <f>ROUND(I403*H403,2)</f>
        <v>0</v>
      </c>
      <c r="K403" s="139" t="s">
        <v>174</v>
      </c>
      <c r="L403" s="32"/>
      <c r="M403" s="144" t="s">
        <v>1</v>
      </c>
      <c r="N403" s="145" t="s">
        <v>48</v>
      </c>
      <c r="P403" s="146">
        <f>O403*H403</f>
        <v>0</v>
      </c>
      <c r="Q403" s="146">
        <v>9.0000000000000006E-5</v>
      </c>
      <c r="R403" s="146">
        <f>Q403*H403</f>
        <v>1.683E-3</v>
      </c>
      <c r="S403" s="146">
        <v>0</v>
      </c>
      <c r="T403" s="147">
        <f>S403*H403</f>
        <v>0</v>
      </c>
      <c r="AR403" s="148" t="s">
        <v>175</v>
      </c>
      <c r="AT403" s="148" t="s">
        <v>170</v>
      </c>
      <c r="AU403" s="148" t="s">
        <v>91</v>
      </c>
      <c r="AY403" s="17" t="s">
        <v>168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25</v>
      </c>
      <c r="BK403" s="149">
        <f>ROUND(I403*H403,2)</f>
        <v>0</v>
      </c>
      <c r="BL403" s="17" t="s">
        <v>175</v>
      </c>
      <c r="BM403" s="148" t="s">
        <v>551</v>
      </c>
    </row>
    <row r="404" spans="2:65" s="12" customFormat="1" ht="11.25">
      <c r="B404" s="150"/>
      <c r="D404" s="151" t="s">
        <v>177</v>
      </c>
      <c r="E404" s="152" t="s">
        <v>1</v>
      </c>
      <c r="F404" s="153" t="s">
        <v>925</v>
      </c>
      <c r="H404" s="154">
        <v>18.7</v>
      </c>
      <c r="I404" s="155"/>
      <c r="L404" s="150"/>
      <c r="M404" s="156"/>
      <c r="T404" s="157"/>
      <c r="AT404" s="152" t="s">
        <v>177</v>
      </c>
      <c r="AU404" s="152" t="s">
        <v>91</v>
      </c>
      <c r="AV404" s="12" t="s">
        <v>91</v>
      </c>
      <c r="AW404" s="12" t="s">
        <v>38</v>
      </c>
      <c r="AX404" s="12" t="s">
        <v>25</v>
      </c>
      <c r="AY404" s="152" t="s">
        <v>168</v>
      </c>
    </row>
    <row r="405" spans="2:65" s="1" customFormat="1" ht="24.2" customHeight="1">
      <c r="B405" s="32"/>
      <c r="C405" s="137" t="s">
        <v>519</v>
      </c>
      <c r="D405" s="137" t="s">
        <v>170</v>
      </c>
      <c r="E405" s="138" t="s">
        <v>553</v>
      </c>
      <c r="F405" s="139" t="s">
        <v>554</v>
      </c>
      <c r="G405" s="140" t="s">
        <v>431</v>
      </c>
      <c r="H405" s="141">
        <v>3</v>
      </c>
      <c r="I405" s="142"/>
      <c r="J405" s="143">
        <f>ROUND(I405*H405,2)</f>
        <v>0</v>
      </c>
      <c r="K405" s="139" t="s">
        <v>189</v>
      </c>
      <c r="L405" s="32"/>
      <c r="M405" s="144" t="s">
        <v>1</v>
      </c>
      <c r="N405" s="145" t="s">
        <v>48</v>
      </c>
      <c r="P405" s="146">
        <f>O405*H405</f>
        <v>0</v>
      </c>
      <c r="Q405" s="146">
        <v>0</v>
      </c>
      <c r="R405" s="146">
        <f>Q405*H405</f>
        <v>0</v>
      </c>
      <c r="S405" s="146">
        <v>5.5E-2</v>
      </c>
      <c r="T405" s="147">
        <f>S405*H405</f>
        <v>0.16500000000000001</v>
      </c>
      <c r="AR405" s="148" t="s">
        <v>175</v>
      </c>
      <c r="AT405" s="148" t="s">
        <v>170</v>
      </c>
      <c r="AU405" s="148" t="s">
        <v>91</v>
      </c>
      <c r="AY405" s="17" t="s">
        <v>168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7" t="s">
        <v>25</v>
      </c>
      <c r="BK405" s="149">
        <f>ROUND(I405*H405,2)</f>
        <v>0</v>
      </c>
      <c r="BL405" s="17" t="s">
        <v>175</v>
      </c>
      <c r="BM405" s="148" t="s">
        <v>555</v>
      </c>
    </row>
    <row r="406" spans="2:65" s="1" customFormat="1" ht="16.5" customHeight="1">
      <c r="B406" s="32"/>
      <c r="C406" s="137" t="s">
        <v>523</v>
      </c>
      <c r="D406" s="137" t="s">
        <v>170</v>
      </c>
      <c r="E406" s="138" t="s">
        <v>557</v>
      </c>
      <c r="F406" s="139" t="s">
        <v>558</v>
      </c>
      <c r="G406" s="140" t="s">
        <v>431</v>
      </c>
      <c r="H406" s="141">
        <v>3</v>
      </c>
      <c r="I406" s="142"/>
      <c r="J406" s="143">
        <f>ROUND(I406*H406,2)</f>
        <v>0</v>
      </c>
      <c r="K406" s="139" t="s">
        <v>189</v>
      </c>
      <c r="L406" s="32"/>
      <c r="M406" s="144" t="s">
        <v>1</v>
      </c>
      <c r="N406" s="145" t="s">
        <v>48</v>
      </c>
      <c r="P406" s="146">
        <f>O406*H406</f>
        <v>0</v>
      </c>
      <c r="Q406" s="146">
        <v>0</v>
      </c>
      <c r="R406" s="146">
        <f>Q406*H406</f>
        <v>0</v>
      </c>
      <c r="S406" s="146">
        <v>3.5000000000000003E-2</v>
      </c>
      <c r="T406" s="147">
        <f>S406*H406</f>
        <v>0.10500000000000001</v>
      </c>
      <c r="AR406" s="148" t="s">
        <v>175</v>
      </c>
      <c r="AT406" s="148" t="s">
        <v>170</v>
      </c>
      <c r="AU406" s="148" t="s">
        <v>91</v>
      </c>
      <c r="AY406" s="17" t="s">
        <v>168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7" t="s">
        <v>25</v>
      </c>
      <c r="BK406" s="149">
        <f>ROUND(I406*H406,2)</f>
        <v>0</v>
      </c>
      <c r="BL406" s="17" t="s">
        <v>175</v>
      </c>
      <c r="BM406" s="148" t="s">
        <v>559</v>
      </c>
    </row>
    <row r="407" spans="2:65" s="1" customFormat="1" ht="24.2" customHeight="1">
      <c r="B407" s="32"/>
      <c r="C407" s="137" t="s">
        <v>527</v>
      </c>
      <c r="D407" s="137" t="s">
        <v>170</v>
      </c>
      <c r="E407" s="138" t="s">
        <v>561</v>
      </c>
      <c r="F407" s="139" t="s">
        <v>562</v>
      </c>
      <c r="G407" s="140" t="s">
        <v>431</v>
      </c>
      <c r="H407" s="141">
        <v>3</v>
      </c>
      <c r="I407" s="142"/>
      <c r="J407" s="143">
        <f>ROUND(I407*H407,2)</f>
        <v>0</v>
      </c>
      <c r="K407" s="139" t="s">
        <v>189</v>
      </c>
      <c r="L407" s="32"/>
      <c r="M407" s="144" t="s">
        <v>1</v>
      </c>
      <c r="N407" s="145" t="s">
        <v>48</v>
      </c>
      <c r="P407" s="146">
        <f>O407*H407</f>
        <v>0</v>
      </c>
      <c r="Q407" s="146">
        <v>1.6000000000000001E-3</v>
      </c>
      <c r="R407" s="146">
        <f>Q407*H407</f>
        <v>4.8000000000000004E-3</v>
      </c>
      <c r="S407" s="146">
        <v>0</v>
      </c>
      <c r="T407" s="147">
        <f>S407*H407</f>
        <v>0</v>
      </c>
      <c r="AR407" s="148" t="s">
        <v>175</v>
      </c>
      <c r="AT407" s="148" t="s">
        <v>170</v>
      </c>
      <c r="AU407" s="148" t="s">
        <v>91</v>
      </c>
      <c r="AY407" s="17" t="s">
        <v>168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7" t="s">
        <v>25</v>
      </c>
      <c r="BK407" s="149">
        <f>ROUND(I407*H407,2)</f>
        <v>0</v>
      </c>
      <c r="BL407" s="17" t="s">
        <v>175</v>
      </c>
      <c r="BM407" s="148" t="s">
        <v>563</v>
      </c>
    </row>
    <row r="408" spans="2:65" s="1" customFormat="1" ht="24.2" customHeight="1">
      <c r="B408" s="32"/>
      <c r="C408" s="137" t="s">
        <v>531</v>
      </c>
      <c r="D408" s="137" t="s">
        <v>170</v>
      </c>
      <c r="E408" s="138" t="s">
        <v>305</v>
      </c>
      <c r="F408" s="139" t="s">
        <v>306</v>
      </c>
      <c r="G408" s="140" t="s">
        <v>181</v>
      </c>
      <c r="H408" s="141">
        <v>0.27</v>
      </c>
      <c r="I408" s="142"/>
      <c r="J408" s="143">
        <f>ROUND(I408*H408,2)</f>
        <v>0</v>
      </c>
      <c r="K408" s="139" t="s">
        <v>174</v>
      </c>
      <c r="L408" s="32"/>
      <c r="M408" s="144" t="s">
        <v>1</v>
      </c>
      <c r="N408" s="145" t="s">
        <v>48</v>
      </c>
      <c r="P408" s="146">
        <f>O408*H408</f>
        <v>0</v>
      </c>
      <c r="Q408" s="146">
        <v>0</v>
      </c>
      <c r="R408" s="146">
        <f>Q408*H408</f>
        <v>0</v>
      </c>
      <c r="S408" s="146">
        <v>0</v>
      </c>
      <c r="T408" s="147">
        <f>S408*H408</f>
        <v>0</v>
      </c>
      <c r="AR408" s="148" t="s">
        <v>175</v>
      </c>
      <c r="AT408" s="148" t="s">
        <v>170</v>
      </c>
      <c r="AU408" s="148" t="s">
        <v>91</v>
      </c>
      <c r="AY408" s="17" t="s">
        <v>168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25</v>
      </c>
      <c r="BK408" s="149">
        <f>ROUND(I408*H408,2)</f>
        <v>0</v>
      </c>
      <c r="BL408" s="17" t="s">
        <v>175</v>
      </c>
      <c r="BM408" s="148" t="s">
        <v>565</v>
      </c>
    </row>
    <row r="409" spans="2:65" s="12" customFormat="1" ht="11.25">
      <c r="B409" s="150"/>
      <c r="D409" s="151" t="s">
        <v>177</v>
      </c>
      <c r="E409" s="152" t="s">
        <v>1</v>
      </c>
      <c r="F409" s="153" t="s">
        <v>926</v>
      </c>
      <c r="H409" s="154">
        <v>0.27</v>
      </c>
      <c r="I409" s="155"/>
      <c r="L409" s="150"/>
      <c r="M409" s="156"/>
      <c r="T409" s="157"/>
      <c r="AT409" s="152" t="s">
        <v>177</v>
      </c>
      <c r="AU409" s="152" t="s">
        <v>91</v>
      </c>
      <c r="AV409" s="12" t="s">
        <v>91</v>
      </c>
      <c r="AW409" s="12" t="s">
        <v>38</v>
      </c>
      <c r="AX409" s="12" t="s">
        <v>25</v>
      </c>
      <c r="AY409" s="152" t="s">
        <v>168</v>
      </c>
    </row>
    <row r="410" spans="2:65" s="1" customFormat="1" ht="24.2" customHeight="1">
      <c r="B410" s="32"/>
      <c r="C410" s="137" t="s">
        <v>536</v>
      </c>
      <c r="D410" s="137" t="s">
        <v>170</v>
      </c>
      <c r="E410" s="138" t="s">
        <v>309</v>
      </c>
      <c r="F410" s="139" t="s">
        <v>310</v>
      </c>
      <c r="G410" s="140" t="s">
        <v>181</v>
      </c>
      <c r="H410" s="141">
        <v>1.08</v>
      </c>
      <c r="I410" s="142"/>
      <c r="J410" s="143">
        <f>ROUND(I410*H410,2)</f>
        <v>0</v>
      </c>
      <c r="K410" s="139" t="s">
        <v>174</v>
      </c>
      <c r="L410" s="32"/>
      <c r="M410" s="144" t="s">
        <v>1</v>
      </c>
      <c r="N410" s="145" t="s">
        <v>48</v>
      </c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AR410" s="148" t="s">
        <v>175</v>
      </c>
      <c r="AT410" s="148" t="s">
        <v>170</v>
      </c>
      <c r="AU410" s="148" t="s">
        <v>91</v>
      </c>
      <c r="AY410" s="17" t="s">
        <v>168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7" t="s">
        <v>25</v>
      </c>
      <c r="BK410" s="149">
        <f>ROUND(I410*H410,2)</f>
        <v>0</v>
      </c>
      <c r="BL410" s="17" t="s">
        <v>175</v>
      </c>
      <c r="BM410" s="148" t="s">
        <v>568</v>
      </c>
    </row>
    <row r="411" spans="2:65" s="12" customFormat="1" ht="11.25">
      <c r="B411" s="150"/>
      <c r="D411" s="151" t="s">
        <v>177</v>
      </c>
      <c r="F411" s="153" t="s">
        <v>927</v>
      </c>
      <c r="H411" s="154">
        <v>1.08</v>
      </c>
      <c r="I411" s="155"/>
      <c r="L411" s="150"/>
      <c r="M411" s="156"/>
      <c r="T411" s="157"/>
      <c r="AT411" s="152" t="s">
        <v>177</v>
      </c>
      <c r="AU411" s="152" t="s">
        <v>91</v>
      </c>
      <c r="AV411" s="12" t="s">
        <v>91</v>
      </c>
      <c r="AW411" s="12" t="s">
        <v>4</v>
      </c>
      <c r="AX411" s="12" t="s">
        <v>25</v>
      </c>
      <c r="AY411" s="152" t="s">
        <v>168</v>
      </c>
    </row>
    <row r="412" spans="2:65" s="11" customFormat="1" ht="22.9" customHeight="1">
      <c r="B412" s="125"/>
      <c r="D412" s="126" t="s">
        <v>82</v>
      </c>
      <c r="E412" s="135" t="s">
        <v>597</v>
      </c>
      <c r="F412" s="135" t="s">
        <v>598</v>
      </c>
      <c r="I412" s="128"/>
      <c r="J412" s="136">
        <f>BK412</f>
        <v>0</v>
      </c>
      <c r="L412" s="125"/>
      <c r="M412" s="130"/>
      <c r="P412" s="131">
        <f>P413</f>
        <v>0</v>
      </c>
      <c r="R412" s="131">
        <f>R413</f>
        <v>0</v>
      </c>
      <c r="T412" s="132">
        <f>T413</f>
        <v>0</v>
      </c>
      <c r="AR412" s="126" t="s">
        <v>25</v>
      </c>
      <c r="AT412" s="133" t="s">
        <v>82</v>
      </c>
      <c r="AU412" s="133" t="s">
        <v>25</v>
      </c>
      <c r="AY412" s="126" t="s">
        <v>168</v>
      </c>
      <c r="BK412" s="134">
        <f>BK413</f>
        <v>0</v>
      </c>
    </row>
    <row r="413" spans="2:65" s="1" customFormat="1" ht="24.2" customHeight="1">
      <c r="B413" s="32"/>
      <c r="C413" s="137" t="s">
        <v>540</v>
      </c>
      <c r="D413" s="137" t="s">
        <v>170</v>
      </c>
      <c r="E413" s="138" t="s">
        <v>600</v>
      </c>
      <c r="F413" s="139" t="s">
        <v>601</v>
      </c>
      <c r="G413" s="140" t="s">
        <v>181</v>
      </c>
      <c r="H413" s="141">
        <v>16.059999999999999</v>
      </c>
      <c r="I413" s="142"/>
      <c r="J413" s="143">
        <f>ROUND(I413*H413,2)</f>
        <v>0</v>
      </c>
      <c r="K413" s="139" t="s">
        <v>174</v>
      </c>
      <c r="L413" s="32"/>
      <c r="M413" s="144" t="s">
        <v>1</v>
      </c>
      <c r="N413" s="145" t="s">
        <v>48</v>
      </c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AR413" s="148" t="s">
        <v>175</v>
      </c>
      <c r="AT413" s="148" t="s">
        <v>170</v>
      </c>
      <c r="AU413" s="148" t="s">
        <v>91</v>
      </c>
      <c r="AY413" s="17" t="s">
        <v>168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7" t="s">
        <v>25</v>
      </c>
      <c r="BK413" s="149">
        <f>ROUND(I413*H413,2)</f>
        <v>0</v>
      </c>
      <c r="BL413" s="17" t="s">
        <v>175</v>
      </c>
      <c r="BM413" s="148" t="s">
        <v>602</v>
      </c>
    </row>
    <row r="414" spans="2:65" s="11" customFormat="1" ht="25.9" customHeight="1">
      <c r="B414" s="125"/>
      <c r="D414" s="126" t="s">
        <v>82</v>
      </c>
      <c r="E414" s="127" t="s">
        <v>928</v>
      </c>
      <c r="F414" s="127" t="s">
        <v>929</v>
      </c>
      <c r="I414" s="128"/>
      <c r="J414" s="129">
        <f>BK414</f>
        <v>0</v>
      </c>
      <c r="L414" s="125"/>
      <c r="M414" s="130"/>
      <c r="P414" s="131">
        <f>P415</f>
        <v>0</v>
      </c>
      <c r="R414" s="131">
        <f>R415</f>
        <v>7.2770000000000001E-2</v>
      </c>
      <c r="T414" s="132">
        <f>T415</f>
        <v>0</v>
      </c>
      <c r="AR414" s="126" t="s">
        <v>91</v>
      </c>
      <c r="AT414" s="133" t="s">
        <v>82</v>
      </c>
      <c r="AU414" s="133" t="s">
        <v>83</v>
      </c>
      <c r="AY414" s="126" t="s">
        <v>168</v>
      </c>
      <c r="BK414" s="134">
        <f>BK415</f>
        <v>0</v>
      </c>
    </row>
    <row r="415" spans="2:65" s="11" customFormat="1" ht="22.9" customHeight="1">
      <c r="B415" s="125"/>
      <c r="D415" s="126" t="s">
        <v>82</v>
      </c>
      <c r="E415" s="135" t="s">
        <v>930</v>
      </c>
      <c r="F415" s="135" t="s">
        <v>931</v>
      </c>
      <c r="I415" s="128"/>
      <c r="J415" s="136">
        <f>BK415</f>
        <v>0</v>
      </c>
      <c r="L415" s="125"/>
      <c r="M415" s="130"/>
      <c r="P415" s="131">
        <f>SUM(P416:P421)</f>
        <v>0</v>
      </c>
      <c r="R415" s="131">
        <f>SUM(R416:R421)</f>
        <v>7.2770000000000001E-2</v>
      </c>
      <c r="T415" s="132">
        <f>SUM(T416:T421)</f>
        <v>0</v>
      </c>
      <c r="AR415" s="126" t="s">
        <v>91</v>
      </c>
      <c r="AT415" s="133" t="s">
        <v>82</v>
      </c>
      <c r="AU415" s="133" t="s">
        <v>25</v>
      </c>
      <c r="AY415" s="126" t="s">
        <v>168</v>
      </c>
      <c r="BK415" s="134">
        <f>SUM(BK416:BK421)</f>
        <v>0</v>
      </c>
    </row>
    <row r="416" spans="2:65" s="1" customFormat="1" ht="33" customHeight="1">
      <c r="B416" s="32"/>
      <c r="C416" s="137" t="s">
        <v>544</v>
      </c>
      <c r="D416" s="137" t="s">
        <v>170</v>
      </c>
      <c r="E416" s="138" t="s">
        <v>932</v>
      </c>
      <c r="F416" s="139" t="s">
        <v>933</v>
      </c>
      <c r="G416" s="140" t="s">
        <v>431</v>
      </c>
      <c r="H416" s="141">
        <v>1</v>
      </c>
      <c r="I416" s="142"/>
      <c r="J416" s="143">
        <f t="shared" ref="J416:J421" si="10">ROUND(I416*H416,2)</f>
        <v>0</v>
      </c>
      <c r="K416" s="139" t="s">
        <v>189</v>
      </c>
      <c r="L416" s="32"/>
      <c r="M416" s="144" t="s">
        <v>1</v>
      </c>
      <c r="N416" s="145" t="s">
        <v>48</v>
      </c>
      <c r="P416" s="146">
        <f t="shared" ref="P416:P421" si="11">O416*H416</f>
        <v>0</v>
      </c>
      <c r="Q416" s="146">
        <v>3.533E-2</v>
      </c>
      <c r="R416" s="146">
        <f t="shared" ref="R416:R421" si="12">Q416*H416</f>
        <v>3.533E-2</v>
      </c>
      <c r="S416" s="146">
        <v>0</v>
      </c>
      <c r="T416" s="147">
        <f t="shared" ref="T416:T421" si="13">S416*H416</f>
        <v>0</v>
      </c>
      <c r="AR416" s="148" t="s">
        <v>236</v>
      </c>
      <c r="AT416" s="148" t="s">
        <v>170</v>
      </c>
      <c r="AU416" s="148" t="s">
        <v>91</v>
      </c>
      <c r="AY416" s="17" t="s">
        <v>168</v>
      </c>
      <c r="BE416" s="149">
        <f t="shared" ref="BE416:BE421" si="14">IF(N416="základní",J416,0)</f>
        <v>0</v>
      </c>
      <c r="BF416" s="149">
        <f t="shared" ref="BF416:BF421" si="15">IF(N416="snížená",J416,0)</f>
        <v>0</v>
      </c>
      <c r="BG416" s="149">
        <f t="shared" ref="BG416:BG421" si="16">IF(N416="zákl. přenesená",J416,0)</f>
        <v>0</v>
      </c>
      <c r="BH416" s="149">
        <f t="shared" ref="BH416:BH421" si="17">IF(N416="sníž. přenesená",J416,0)</f>
        <v>0</v>
      </c>
      <c r="BI416" s="149">
        <f t="shared" ref="BI416:BI421" si="18">IF(N416="nulová",J416,0)</f>
        <v>0</v>
      </c>
      <c r="BJ416" s="17" t="s">
        <v>25</v>
      </c>
      <c r="BK416" s="149">
        <f t="shared" ref="BK416:BK421" si="19">ROUND(I416*H416,2)</f>
        <v>0</v>
      </c>
      <c r="BL416" s="17" t="s">
        <v>236</v>
      </c>
      <c r="BM416" s="148" t="s">
        <v>934</v>
      </c>
    </row>
    <row r="417" spans="2:65" s="1" customFormat="1" ht="33" customHeight="1">
      <c r="B417" s="32"/>
      <c r="C417" s="137" t="s">
        <v>548</v>
      </c>
      <c r="D417" s="137" t="s">
        <v>170</v>
      </c>
      <c r="E417" s="138" t="s">
        <v>935</v>
      </c>
      <c r="F417" s="139" t="s">
        <v>936</v>
      </c>
      <c r="G417" s="140" t="s">
        <v>431</v>
      </c>
      <c r="H417" s="141">
        <v>1</v>
      </c>
      <c r="I417" s="142"/>
      <c r="J417" s="143">
        <f t="shared" si="10"/>
        <v>0</v>
      </c>
      <c r="K417" s="139" t="s">
        <v>189</v>
      </c>
      <c r="L417" s="32"/>
      <c r="M417" s="144" t="s">
        <v>1</v>
      </c>
      <c r="N417" s="145" t="s">
        <v>48</v>
      </c>
      <c r="P417" s="146">
        <f t="shared" si="11"/>
        <v>0</v>
      </c>
      <c r="Q417" s="146">
        <v>3.533E-2</v>
      </c>
      <c r="R417" s="146">
        <f t="shared" si="12"/>
        <v>3.533E-2</v>
      </c>
      <c r="S417" s="146">
        <v>0</v>
      </c>
      <c r="T417" s="147">
        <f t="shared" si="13"/>
        <v>0</v>
      </c>
      <c r="AR417" s="148" t="s">
        <v>236</v>
      </c>
      <c r="AT417" s="148" t="s">
        <v>170</v>
      </c>
      <c r="AU417" s="148" t="s">
        <v>91</v>
      </c>
      <c r="AY417" s="17" t="s">
        <v>168</v>
      </c>
      <c r="BE417" s="149">
        <f t="shared" si="14"/>
        <v>0</v>
      </c>
      <c r="BF417" s="149">
        <f t="shared" si="15"/>
        <v>0</v>
      </c>
      <c r="BG417" s="149">
        <f t="shared" si="16"/>
        <v>0</v>
      </c>
      <c r="BH417" s="149">
        <f t="shared" si="17"/>
        <v>0</v>
      </c>
      <c r="BI417" s="149">
        <f t="shared" si="18"/>
        <v>0</v>
      </c>
      <c r="BJ417" s="17" t="s">
        <v>25</v>
      </c>
      <c r="BK417" s="149">
        <f t="shared" si="19"/>
        <v>0</v>
      </c>
      <c r="BL417" s="17" t="s">
        <v>236</v>
      </c>
      <c r="BM417" s="148" t="s">
        <v>937</v>
      </c>
    </row>
    <row r="418" spans="2:65" s="1" customFormat="1" ht="21.75" customHeight="1">
      <c r="B418" s="32"/>
      <c r="C418" s="137" t="s">
        <v>552</v>
      </c>
      <c r="D418" s="137" t="s">
        <v>170</v>
      </c>
      <c r="E418" s="138" t="s">
        <v>938</v>
      </c>
      <c r="F418" s="139" t="s">
        <v>939</v>
      </c>
      <c r="G418" s="140" t="s">
        <v>431</v>
      </c>
      <c r="H418" s="141">
        <v>1</v>
      </c>
      <c r="I418" s="142"/>
      <c r="J418" s="143">
        <f t="shared" si="10"/>
        <v>0</v>
      </c>
      <c r="K418" s="139" t="s">
        <v>189</v>
      </c>
      <c r="L418" s="32"/>
      <c r="M418" s="144" t="s">
        <v>1</v>
      </c>
      <c r="N418" s="145" t="s">
        <v>48</v>
      </c>
      <c r="P418" s="146">
        <f t="shared" si="11"/>
        <v>0</v>
      </c>
      <c r="Q418" s="146">
        <v>1.6800000000000001E-3</v>
      </c>
      <c r="R418" s="146">
        <f t="shared" si="12"/>
        <v>1.6800000000000001E-3</v>
      </c>
      <c r="S418" s="146">
        <v>0</v>
      </c>
      <c r="T418" s="147">
        <f t="shared" si="13"/>
        <v>0</v>
      </c>
      <c r="AR418" s="148" t="s">
        <v>236</v>
      </c>
      <c r="AT418" s="148" t="s">
        <v>170</v>
      </c>
      <c r="AU418" s="148" t="s">
        <v>91</v>
      </c>
      <c r="AY418" s="17" t="s">
        <v>168</v>
      </c>
      <c r="BE418" s="149">
        <f t="shared" si="14"/>
        <v>0</v>
      </c>
      <c r="BF418" s="149">
        <f t="shared" si="15"/>
        <v>0</v>
      </c>
      <c r="BG418" s="149">
        <f t="shared" si="16"/>
        <v>0</v>
      </c>
      <c r="BH418" s="149">
        <f t="shared" si="17"/>
        <v>0</v>
      </c>
      <c r="BI418" s="149">
        <f t="shared" si="18"/>
        <v>0</v>
      </c>
      <c r="BJ418" s="17" t="s">
        <v>25</v>
      </c>
      <c r="BK418" s="149">
        <f t="shared" si="19"/>
        <v>0</v>
      </c>
      <c r="BL418" s="17" t="s">
        <v>236</v>
      </c>
      <c r="BM418" s="148" t="s">
        <v>940</v>
      </c>
    </row>
    <row r="419" spans="2:65" s="1" customFormat="1" ht="16.5" customHeight="1">
      <c r="B419" s="32"/>
      <c r="C419" s="178" t="s">
        <v>556</v>
      </c>
      <c r="D419" s="178" t="s">
        <v>353</v>
      </c>
      <c r="E419" s="179" t="s">
        <v>941</v>
      </c>
      <c r="F419" s="180" t="s">
        <v>942</v>
      </c>
      <c r="G419" s="181" t="s">
        <v>431</v>
      </c>
      <c r="H419" s="182">
        <v>1</v>
      </c>
      <c r="I419" s="183"/>
      <c r="J419" s="184">
        <f t="shared" si="10"/>
        <v>0</v>
      </c>
      <c r="K419" s="180" t="s">
        <v>174</v>
      </c>
      <c r="L419" s="185"/>
      <c r="M419" s="186" t="s">
        <v>1</v>
      </c>
      <c r="N419" s="187" t="s">
        <v>48</v>
      </c>
      <c r="P419" s="146">
        <f t="shared" si="11"/>
        <v>0</v>
      </c>
      <c r="Q419" s="146">
        <v>2.5999999999999998E-4</v>
      </c>
      <c r="R419" s="146">
        <f t="shared" si="12"/>
        <v>2.5999999999999998E-4</v>
      </c>
      <c r="S419" s="146">
        <v>0</v>
      </c>
      <c r="T419" s="147">
        <f t="shared" si="13"/>
        <v>0</v>
      </c>
      <c r="AR419" s="148" t="s">
        <v>328</v>
      </c>
      <c r="AT419" s="148" t="s">
        <v>353</v>
      </c>
      <c r="AU419" s="148" t="s">
        <v>91</v>
      </c>
      <c r="AY419" s="17" t="s">
        <v>168</v>
      </c>
      <c r="BE419" s="149">
        <f t="shared" si="14"/>
        <v>0</v>
      </c>
      <c r="BF419" s="149">
        <f t="shared" si="15"/>
        <v>0</v>
      </c>
      <c r="BG419" s="149">
        <f t="shared" si="16"/>
        <v>0</v>
      </c>
      <c r="BH419" s="149">
        <f t="shared" si="17"/>
        <v>0</v>
      </c>
      <c r="BI419" s="149">
        <f t="shared" si="18"/>
        <v>0</v>
      </c>
      <c r="BJ419" s="17" t="s">
        <v>25</v>
      </c>
      <c r="BK419" s="149">
        <f t="shared" si="19"/>
        <v>0</v>
      </c>
      <c r="BL419" s="17" t="s">
        <v>236</v>
      </c>
      <c r="BM419" s="148" t="s">
        <v>943</v>
      </c>
    </row>
    <row r="420" spans="2:65" s="1" customFormat="1" ht="16.5" customHeight="1">
      <c r="B420" s="32"/>
      <c r="C420" s="178" t="s">
        <v>560</v>
      </c>
      <c r="D420" s="178" t="s">
        <v>353</v>
      </c>
      <c r="E420" s="179" t="s">
        <v>944</v>
      </c>
      <c r="F420" s="180" t="s">
        <v>945</v>
      </c>
      <c r="G420" s="181" t="s">
        <v>431</v>
      </c>
      <c r="H420" s="182">
        <v>1</v>
      </c>
      <c r="I420" s="183"/>
      <c r="J420" s="184">
        <f t="shared" si="10"/>
        <v>0</v>
      </c>
      <c r="K420" s="180" t="s">
        <v>189</v>
      </c>
      <c r="L420" s="185"/>
      <c r="M420" s="186" t="s">
        <v>1</v>
      </c>
      <c r="N420" s="187" t="s">
        <v>48</v>
      </c>
      <c r="P420" s="146">
        <f t="shared" si="11"/>
        <v>0</v>
      </c>
      <c r="Q420" s="146">
        <v>1.7000000000000001E-4</v>
      </c>
      <c r="R420" s="146">
        <f t="shared" si="12"/>
        <v>1.7000000000000001E-4</v>
      </c>
      <c r="S420" s="146">
        <v>0</v>
      </c>
      <c r="T420" s="147">
        <f t="shared" si="13"/>
        <v>0</v>
      </c>
      <c r="AR420" s="148" t="s">
        <v>328</v>
      </c>
      <c r="AT420" s="148" t="s">
        <v>353</v>
      </c>
      <c r="AU420" s="148" t="s">
        <v>91</v>
      </c>
      <c r="AY420" s="17" t="s">
        <v>168</v>
      </c>
      <c r="BE420" s="149">
        <f t="shared" si="14"/>
        <v>0</v>
      </c>
      <c r="BF420" s="149">
        <f t="shared" si="15"/>
        <v>0</v>
      </c>
      <c r="BG420" s="149">
        <f t="shared" si="16"/>
        <v>0</v>
      </c>
      <c r="BH420" s="149">
        <f t="shared" si="17"/>
        <v>0</v>
      </c>
      <c r="BI420" s="149">
        <f t="shared" si="18"/>
        <v>0</v>
      </c>
      <c r="BJ420" s="17" t="s">
        <v>25</v>
      </c>
      <c r="BK420" s="149">
        <f t="shared" si="19"/>
        <v>0</v>
      </c>
      <c r="BL420" s="17" t="s">
        <v>236</v>
      </c>
      <c r="BM420" s="148" t="s">
        <v>946</v>
      </c>
    </row>
    <row r="421" spans="2:65" s="1" customFormat="1" ht="24.2" customHeight="1">
      <c r="B421" s="32"/>
      <c r="C421" s="137" t="s">
        <v>564</v>
      </c>
      <c r="D421" s="137" t="s">
        <v>170</v>
      </c>
      <c r="E421" s="138" t="s">
        <v>947</v>
      </c>
      <c r="F421" s="139" t="s">
        <v>948</v>
      </c>
      <c r="G421" s="140" t="s">
        <v>181</v>
      </c>
      <c r="H421" s="141">
        <v>7.2999999999999995E-2</v>
      </c>
      <c r="I421" s="142"/>
      <c r="J421" s="143">
        <f t="shared" si="10"/>
        <v>0</v>
      </c>
      <c r="K421" s="139" t="s">
        <v>174</v>
      </c>
      <c r="L421" s="32"/>
      <c r="M421" s="144" t="s">
        <v>1</v>
      </c>
      <c r="N421" s="145" t="s">
        <v>48</v>
      </c>
      <c r="P421" s="146">
        <f t="shared" si="11"/>
        <v>0</v>
      </c>
      <c r="Q421" s="146">
        <v>0</v>
      </c>
      <c r="R421" s="146">
        <f t="shared" si="12"/>
        <v>0</v>
      </c>
      <c r="S421" s="146">
        <v>0</v>
      </c>
      <c r="T421" s="147">
        <f t="shared" si="13"/>
        <v>0</v>
      </c>
      <c r="AR421" s="148" t="s">
        <v>236</v>
      </c>
      <c r="AT421" s="148" t="s">
        <v>170</v>
      </c>
      <c r="AU421" s="148" t="s">
        <v>91</v>
      </c>
      <c r="AY421" s="17" t="s">
        <v>168</v>
      </c>
      <c r="BE421" s="149">
        <f t="shared" si="14"/>
        <v>0</v>
      </c>
      <c r="BF421" s="149">
        <f t="shared" si="15"/>
        <v>0</v>
      </c>
      <c r="BG421" s="149">
        <f t="shared" si="16"/>
        <v>0</v>
      </c>
      <c r="BH421" s="149">
        <f t="shared" si="17"/>
        <v>0</v>
      </c>
      <c r="BI421" s="149">
        <f t="shared" si="18"/>
        <v>0</v>
      </c>
      <c r="BJ421" s="17" t="s">
        <v>25</v>
      </c>
      <c r="BK421" s="149">
        <f t="shared" si="19"/>
        <v>0</v>
      </c>
      <c r="BL421" s="17" t="s">
        <v>236</v>
      </c>
      <c r="BM421" s="148" t="s">
        <v>949</v>
      </c>
    </row>
    <row r="422" spans="2:65" s="11" customFormat="1" ht="25.9" customHeight="1">
      <c r="B422" s="125"/>
      <c r="D422" s="126" t="s">
        <v>82</v>
      </c>
      <c r="E422" s="127" t="s">
        <v>353</v>
      </c>
      <c r="F422" s="127" t="s">
        <v>603</v>
      </c>
      <c r="I422" s="128"/>
      <c r="J422" s="129">
        <f>BK422</f>
        <v>0</v>
      </c>
      <c r="L422" s="125"/>
      <c r="M422" s="130"/>
      <c r="P422" s="131">
        <f>P423</f>
        <v>0</v>
      </c>
      <c r="R422" s="131">
        <f>R423</f>
        <v>3.300475</v>
      </c>
      <c r="T422" s="132">
        <f>T423</f>
        <v>0</v>
      </c>
      <c r="AR422" s="126" t="s">
        <v>137</v>
      </c>
      <c r="AT422" s="133" t="s">
        <v>82</v>
      </c>
      <c r="AU422" s="133" t="s">
        <v>83</v>
      </c>
      <c r="AY422" s="126" t="s">
        <v>168</v>
      </c>
      <c r="BK422" s="134">
        <f>BK423</f>
        <v>0</v>
      </c>
    </row>
    <row r="423" spans="2:65" s="11" customFormat="1" ht="22.9" customHeight="1">
      <c r="B423" s="125"/>
      <c r="D423" s="126" t="s">
        <v>82</v>
      </c>
      <c r="E423" s="135" t="s">
        <v>604</v>
      </c>
      <c r="F423" s="135" t="s">
        <v>605</v>
      </c>
      <c r="I423" s="128"/>
      <c r="J423" s="136">
        <f>BK423</f>
        <v>0</v>
      </c>
      <c r="L423" s="125"/>
      <c r="M423" s="130"/>
      <c r="P423" s="131">
        <f>SUM(P424:P428)</f>
        <v>0</v>
      </c>
      <c r="R423" s="131">
        <f>SUM(R424:R428)</f>
        <v>3.300475</v>
      </c>
      <c r="T423" s="132">
        <f>SUM(T424:T428)</f>
        <v>0</v>
      </c>
      <c r="AR423" s="126" t="s">
        <v>137</v>
      </c>
      <c r="AT423" s="133" t="s">
        <v>82</v>
      </c>
      <c r="AU423" s="133" t="s">
        <v>25</v>
      </c>
      <c r="AY423" s="126" t="s">
        <v>168</v>
      </c>
      <c r="BK423" s="134">
        <f>SUM(BK424:BK428)</f>
        <v>0</v>
      </c>
    </row>
    <row r="424" spans="2:65" s="1" customFormat="1" ht="16.5" customHeight="1">
      <c r="B424" s="32"/>
      <c r="C424" s="137" t="s">
        <v>567</v>
      </c>
      <c r="D424" s="137" t="s">
        <v>170</v>
      </c>
      <c r="E424" s="138" t="s">
        <v>607</v>
      </c>
      <c r="F424" s="139" t="s">
        <v>608</v>
      </c>
      <c r="G424" s="140" t="s">
        <v>199</v>
      </c>
      <c r="H424" s="141">
        <v>27.5</v>
      </c>
      <c r="I424" s="142"/>
      <c r="J424" s="143">
        <f>ROUND(I424*H424,2)</f>
        <v>0</v>
      </c>
      <c r="K424" s="139" t="s">
        <v>174</v>
      </c>
      <c r="L424" s="32"/>
      <c r="M424" s="144" t="s">
        <v>1</v>
      </c>
      <c r="N424" s="145" t="s">
        <v>48</v>
      </c>
      <c r="P424" s="146">
        <f>O424*H424</f>
        <v>0</v>
      </c>
      <c r="Q424" s="146">
        <v>9.0000000000000006E-5</v>
      </c>
      <c r="R424" s="146">
        <f>Q424*H424</f>
        <v>2.4750000000000002E-3</v>
      </c>
      <c r="S424" s="146">
        <v>0</v>
      </c>
      <c r="T424" s="147">
        <f>S424*H424</f>
        <v>0</v>
      </c>
      <c r="AR424" s="148" t="s">
        <v>478</v>
      </c>
      <c r="AT424" s="148" t="s">
        <v>170</v>
      </c>
      <c r="AU424" s="148" t="s">
        <v>91</v>
      </c>
      <c r="AY424" s="17" t="s">
        <v>168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7" t="s">
        <v>25</v>
      </c>
      <c r="BK424" s="149">
        <f>ROUND(I424*H424,2)</f>
        <v>0</v>
      </c>
      <c r="BL424" s="17" t="s">
        <v>478</v>
      </c>
      <c r="BM424" s="148" t="s">
        <v>609</v>
      </c>
    </row>
    <row r="425" spans="2:65" s="14" customFormat="1" ht="11.25">
      <c r="B425" s="165"/>
      <c r="D425" s="151" t="s">
        <v>177</v>
      </c>
      <c r="E425" s="166" t="s">
        <v>1</v>
      </c>
      <c r="F425" s="167" t="s">
        <v>259</v>
      </c>
      <c r="H425" s="166" t="s">
        <v>1</v>
      </c>
      <c r="I425" s="168"/>
      <c r="L425" s="165"/>
      <c r="M425" s="169"/>
      <c r="T425" s="170"/>
      <c r="AT425" s="166" t="s">
        <v>177</v>
      </c>
      <c r="AU425" s="166" t="s">
        <v>91</v>
      </c>
      <c r="AV425" s="14" t="s">
        <v>25</v>
      </c>
      <c r="AW425" s="14" t="s">
        <v>38</v>
      </c>
      <c r="AX425" s="14" t="s">
        <v>83</v>
      </c>
      <c r="AY425" s="166" t="s">
        <v>168</v>
      </c>
    </row>
    <row r="426" spans="2:65" s="12" customFormat="1" ht="11.25">
      <c r="B426" s="150"/>
      <c r="D426" s="151" t="s">
        <v>177</v>
      </c>
      <c r="E426" s="152" t="s">
        <v>1</v>
      </c>
      <c r="F426" s="153" t="s">
        <v>950</v>
      </c>
      <c r="H426" s="154">
        <v>27.5</v>
      </c>
      <c r="I426" s="155"/>
      <c r="L426" s="150"/>
      <c r="M426" s="156"/>
      <c r="T426" s="157"/>
      <c r="AT426" s="152" t="s">
        <v>177</v>
      </c>
      <c r="AU426" s="152" t="s">
        <v>91</v>
      </c>
      <c r="AV426" s="12" t="s">
        <v>91</v>
      </c>
      <c r="AW426" s="12" t="s">
        <v>38</v>
      </c>
      <c r="AX426" s="12" t="s">
        <v>25</v>
      </c>
      <c r="AY426" s="152" t="s">
        <v>168</v>
      </c>
    </row>
    <row r="427" spans="2:65" s="1" customFormat="1" ht="24.2" customHeight="1">
      <c r="B427" s="32"/>
      <c r="C427" s="137" t="s">
        <v>570</v>
      </c>
      <c r="D427" s="137" t="s">
        <v>170</v>
      </c>
      <c r="E427" s="138" t="s">
        <v>612</v>
      </c>
      <c r="F427" s="139" t="s">
        <v>613</v>
      </c>
      <c r="G427" s="140" t="s">
        <v>431</v>
      </c>
      <c r="H427" s="141">
        <v>17</v>
      </c>
      <c r="I427" s="142"/>
      <c r="J427" s="143">
        <f>ROUND(I427*H427,2)</f>
        <v>0</v>
      </c>
      <c r="K427" s="139" t="s">
        <v>174</v>
      </c>
      <c r="L427" s="32"/>
      <c r="M427" s="144" t="s">
        <v>1</v>
      </c>
      <c r="N427" s="145" t="s">
        <v>48</v>
      </c>
      <c r="P427" s="146">
        <f>O427*H427</f>
        <v>0</v>
      </c>
      <c r="Q427" s="146">
        <v>0.19400000000000001</v>
      </c>
      <c r="R427" s="146">
        <f>Q427*H427</f>
        <v>3.298</v>
      </c>
      <c r="S427" s="146">
        <v>0</v>
      </c>
      <c r="T427" s="147">
        <f>S427*H427</f>
        <v>0</v>
      </c>
      <c r="AR427" s="148" t="s">
        <v>478</v>
      </c>
      <c r="AT427" s="148" t="s">
        <v>170</v>
      </c>
      <c r="AU427" s="148" t="s">
        <v>91</v>
      </c>
      <c r="AY427" s="17" t="s">
        <v>168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25</v>
      </c>
      <c r="BK427" s="149">
        <f>ROUND(I427*H427,2)</f>
        <v>0</v>
      </c>
      <c r="BL427" s="17" t="s">
        <v>478</v>
      </c>
      <c r="BM427" s="148" t="s">
        <v>614</v>
      </c>
    </row>
    <row r="428" spans="2:65" s="12" customFormat="1" ht="11.25">
      <c r="B428" s="150"/>
      <c r="D428" s="151" t="s">
        <v>177</v>
      </c>
      <c r="E428" s="152" t="s">
        <v>1</v>
      </c>
      <c r="F428" s="153" t="s">
        <v>136</v>
      </c>
      <c r="H428" s="154">
        <v>17</v>
      </c>
      <c r="I428" s="155"/>
      <c r="L428" s="150"/>
      <c r="M428" s="188"/>
      <c r="N428" s="189"/>
      <c r="O428" s="189"/>
      <c r="P428" s="189"/>
      <c r="Q428" s="189"/>
      <c r="R428" s="189"/>
      <c r="S428" s="189"/>
      <c r="T428" s="190"/>
      <c r="AT428" s="152" t="s">
        <v>177</v>
      </c>
      <c r="AU428" s="152" t="s">
        <v>91</v>
      </c>
      <c r="AV428" s="12" t="s">
        <v>91</v>
      </c>
      <c r="AW428" s="12" t="s">
        <v>38</v>
      </c>
      <c r="AX428" s="12" t="s">
        <v>25</v>
      </c>
      <c r="AY428" s="152" t="s">
        <v>168</v>
      </c>
    </row>
    <row r="429" spans="2:65" s="1" customFormat="1" ht="6.95" customHeight="1">
      <c r="B429" s="44"/>
      <c r="C429" s="45"/>
      <c r="D429" s="45"/>
      <c r="E429" s="45"/>
      <c r="F429" s="45"/>
      <c r="G429" s="45"/>
      <c r="H429" s="45"/>
      <c r="I429" s="45"/>
      <c r="J429" s="45"/>
      <c r="K429" s="45"/>
      <c r="L429" s="32"/>
    </row>
  </sheetData>
  <sheetProtection algorithmName="SHA-512" hashValue="AC6wCMmOpckaUivXjhMrT1X0cvtggIp4tQ1nbVq+P9+WfWG0QTo6Uxlop59SvcFwZpoQuoIxlQrn/erjnweY0w==" saltValue="VeutE78QvzozM9GKs3s4S9EkuwRCmIB4FE7GezAsH5hL6w+/qvKmdI+qwI+g1EPD6eDz9DBb/OF+L5+N71FYIw==" spinCount="100000" sheet="1" objects="1" scenarios="1" formatColumns="0" formatRows="0" autoFilter="0"/>
  <autoFilter ref="C129:K428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rintOptions horizontalCentered="1"/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2:46" ht="24.95" customHeight="1">
      <c r="B4" s="20"/>
      <c r="D4" s="21" t="s">
        <v>108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8" t="str">
        <f>'Rekapitulace stavby'!K6</f>
        <v>BRNO, TÁBORSKÉHO NÁBŘEŽÍ - DROBNÁ REKONSTRUKCE VODOVODU</v>
      </c>
      <c r="F7" s="239"/>
      <c r="G7" s="239"/>
      <c r="H7" s="239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196" t="s">
        <v>951</v>
      </c>
      <c r="F9" s="240"/>
      <c r="G9" s="240"/>
      <c r="H9" s="24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tr">
        <f>'Rekapitulace stavby'!AN8</f>
        <v>2. 8. 2023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L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31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32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1" t="str">
        <f>'Rekapitulace stavby'!E14</f>
        <v>Vyplň údaj</v>
      </c>
      <c r="F18" s="222"/>
      <c r="G18" s="222"/>
      <c r="H18" s="222"/>
      <c r="I18" s="27" t="s">
        <v>30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34</v>
      </c>
      <c r="I20" s="27" t="s">
        <v>27</v>
      </c>
      <c r="J20" s="25" t="s">
        <v>35</v>
      </c>
      <c r="L20" s="32"/>
    </row>
    <row r="21" spans="2:12" s="1" customFormat="1" ht="18" customHeight="1">
      <c r="B21" s="32"/>
      <c r="E21" s="25" t="s">
        <v>36</v>
      </c>
      <c r="I21" s="27" t="s">
        <v>30</v>
      </c>
      <c r="J21" s="25" t="s">
        <v>37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39</v>
      </c>
      <c r="I23" s="27" t="s">
        <v>27</v>
      </c>
      <c r="J23" s="25" t="s">
        <v>1</v>
      </c>
      <c r="L23" s="32"/>
    </row>
    <row r="24" spans="2:12" s="1" customFormat="1" ht="18" customHeight="1">
      <c r="B24" s="32"/>
      <c r="E24" s="25" t="s">
        <v>138</v>
      </c>
      <c r="I24" s="27" t="s">
        <v>30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6.5" customHeight="1">
      <c r="B27" s="95"/>
      <c r="E27" s="227" t="s">
        <v>1</v>
      </c>
      <c r="F27" s="227"/>
      <c r="G27" s="227"/>
      <c r="H27" s="227"/>
      <c r="L27" s="95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6" t="s">
        <v>43</v>
      </c>
      <c r="J30" s="66">
        <f>ROUND(J117, 0)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5" t="s">
        <v>47</v>
      </c>
      <c r="E33" s="27" t="s">
        <v>48</v>
      </c>
      <c r="F33" s="86">
        <f>ROUND((SUM(BE117:BE144)),  0)</f>
        <v>0</v>
      </c>
      <c r="I33" s="97">
        <v>0.21</v>
      </c>
      <c r="J33" s="86">
        <f>ROUND(((SUM(BE117:BE144))*I33),  0)</f>
        <v>0</v>
      </c>
      <c r="L33" s="32"/>
    </row>
    <row r="34" spans="2:12" s="1" customFormat="1" ht="14.45" customHeight="1">
      <c r="B34" s="32"/>
      <c r="E34" s="27" t="s">
        <v>49</v>
      </c>
      <c r="F34" s="86">
        <f>ROUND((SUM(BF117:BF144)),  0)</f>
        <v>0</v>
      </c>
      <c r="I34" s="97">
        <v>0.15</v>
      </c>
      <c r="J34" s="86">
        <f>ROUND(((SUM(BF117:BF144))*I34),  0)</f>
        <v>0</v>
      </c>
      <c r="L34" s="32"/>
    </row>
    <row r="35" spans="2:12" s="1" customFormat="1" ht="14.45" hidden="1" customHeight="1">
      <c r="B35" s="32"/>
      <c r="E35" s="27" t="s">
        <v>50</v>
      </c>
      <c r="F35" s="86">
        <f>ROUND((SUM(BG117:BG144)),  0)</f>
        <v>0</v>
      </c>
      <c r="I35" s="97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6">
        <f>ROUND((SUM(BH117:BH144)),  0)</f>
        <v>0</v>
      </c>
      <c r="I36" s="97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6">
        <f>ROUND((SUM(BI117:BI144)),  0)</f>
        <v>0</v>
      </c>
      <c r="I37" s="97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8"/>
      <c r="D39" s="99" t="s">
        <v>53</v>
      </c>
      <c r="E39" s="57"/>
      <c r="F39" s="57"/>
      <c r="G39" s="100" t="s">
        <v>54</v>
      </c>
      <c r="H39" s="101" t="s">
        <v>55</v>
      </c>
      <c r="I39" s="57"/>
      <c r="J39" s="102">
        <f>SUM(J30:J37)</f>
        <v>0</v>
      </c>
      <c r="K39" s="103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4" t="s">
        <v>59</v>
      </c>
      <c r="G61" s="43" t="s">
        <v>58</v>
      </c>
      <c r="H61" s="34"/>
      <c r="I61" s="34"/>
      <c r="J61" s="105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4" t="s">
        <v>59</v>
      </c>
      <c r="G76" s="43" t="s">
        <v>58</v>
      </c>
      <c r="H76" s="34"/>
      <c r="I76" s="34"/>
      <c r="J76" s="105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139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8" t="str">
        <f>E7</f>
        <v>BRNO, TÁBORSKÉHO NÁBŘEŽÍ - DROBNÁ REKONSTRUKCE VODOVODU</v>
      </c>
      <c r="F85" s="239"/>
      <c r="G85" s="239"/>
      <c r="H85" s="239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196" t="str">
        <f>E9</f>
        <v>99 - OSTATNÍ NÁKLADY</v>
      </c>
      <c r="F87" s="240"/>
      <c r="G87" s="240"/>
      <c r="H87" s="24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21</v>
      </c>
      <c r="F89" s="25" t="str">
        <f>F12</f>
        <v>BRNO</v>
      </c>
      <c r="I89" s="27" t="s">
        <v>23</v>
      </c>
      <c r="J89" s="52" t="str">
        <f>IF(J12="","",J12)</f>
        <v>2. 8. 2023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26</v>
      </c>
      <c r="F91" s="25" t="str">
        <f>E15</f>
        <v>Statutární město Brno</v>
      </c>
      <c r="I91" s="27" t="s">
        <v>34</v>
      </c>
      <c r="J91" s="30" t="str">
        <f>E21</f>
        <v>PROKAN smart s.r.o.  Brno</v>
      </c>
      <c r="L91" s="32"/>
    </row>
    <row r="92" spans="2:47" s="1" customFormat="1" ht="15.2" customHeight="1">
      <c r="B92" s="32"/>
      <c r="C92" s="27" t="s">
        <v>32</v>
      </c>
      <c r="F92" s="25" t="str">
        <f>IF(E18="","",E18)</f>
        <v>Vyplň údaj</v>
      </c>
      <c r="I92" s="27" t="s">
        <v>39</v>
      </c>
      <c r="J92" s="30" t="str">
        <f>E24</f>
        <v>Obrtel m.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6" t="s">
        <v>140</v>
      </c>
      <c r="D94" s="98"/>
      <c r="E94" s="98"/>
      <c r="F94" s="98"/>
      <c r="G94" s="98"/>
      <c r="H94" s="98"/>
      <c r="I94" s="98"/>
      <c r="J94" s="107" t="s">
        <v>141</v>
      </c>
      <c r="K94" s="98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8" t="s">
        <v>142</v>
      </c>
      <c r="J96" s="66">
        <f>J117</f>
        <v>0</v>
      </c>
      <c r="L96" s="32"/>
      <c r="AU96" s="17" t="s">
        <v>143</v>
      </c>
    </row>
    <row r="97" spans="2:12" s="8" customFormat="1" ht="24.95" customHeight="1">
      <c r="B97" s="109"/>
      <c r="D97" s="110" t="s">
        <v>952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2:12" s="1" customFormat="1" ht="21.75" customHeight="1">
      <c r="B98" s="32"/>
      <c r="L98" s="32"/>
    </row>
    <row r="99" spans="2:12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5" customHeight="1">
      <c r="B104" s="32"/>
      <c r="C104" s="21" t="s">
        <v>153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26.25" customHeight="1">
      <c r="B107" s="32"/>
      <c r="E107" s="238" t="str">
        <f>E7</f>
        <v>BRNO, TÁBORSKÉHO NÁBŘEŽÍ - DROBNÁ REKONSTRUKCE VODOVODU</v>
      </c>
      <c r="F107" s="239"/>
      <c r="G107" s="239"/>
      <c r="H107" s="239"/>
      <c r="L107" s="32"/>
    </row>
    <row r="108" spans="2:12" s="1" customFormat="1" ht="12" customHeight="1">
      <c r="B108" s="32"/>
      <c r="C108" s="27" t="s">
        <v>117</v>
      </c>
      <c r="L108" s="32"/>
    </row>
    <row r="109" spans="2:12" s="1" customFormat="1" ht="16.5" customHeight="1">
      <c r="B109" s="32"/>
      <c r="E109" s="196" t="str">
        <f>E9</f>
        <v>99 - OSTATNÍ NÁKLADY</v>
      </c>
      <c r="F109" s="240"/>
      <c r="G109" s="240"/>
      <c r="H109" s="240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21</v>
      </c>
      <c r="F111" s="25" t="str">
        <f>F12</f>
        <v>BRNO</v>
      </c>
      <c r="I111" s="27" t="s">
        <v>23</v>
      </c>
      <c r="J111" s="52" t="str">
        <f>IF(J12="","",J12)</f>
        <v>2. 8. 2023</v>
      </c>
      <c r="L111" s="32"/>
    </row>
    <row r="112" spans="2:12" s="1" customFormat="1" ht="6.95" customHeight="1">
      <c r="B112" s="32"/>
      <c r="L112" s="32"/>
    </row>
    <row r="113" spans="2:65" s="1" customFormat="1" ht="25.7" customHeight="1">
      <c r="B113" s="32"/>
      <c r="C113" s="27" t="s">
        <v>26</v>
      </c>
      <c r="F113" s="25" t="str">
        <f>E15</f>
        <v>Statutární město Brno</v>
      </c>
      <c r="I113" s="27" t="s">
        <v>34</v>
      </c>
      <c r="J113" s="30" t="str">
        <f>E21</f>
        <v>PROKAN smart s.r.o.  Brno</v>
      </c>
      <c r="L113" s="32"/>
    </row>
    <row r="114" spans="2:65" s="1" customFormat="1" ht="15.2" customHeight="1">
      <c r="B114" s="32"/>
      <c r="C114" s="27" t="s">
        <v>32</v>
      </c>
      <c r="F114" s="25" t="str">
        <f>IF(E18="","",E18)</f>
        <v>Vyplň údaj</v>
      </c>
      <c r="I114" s="27" t="s">
        <v>39</v>
      </c>
      <c r="J114" s="30" t="str">
        <f>E24</f>
        <v>Obrtel m.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7"/>
      <c r="C116" s="118" t="s">
        <v>154</v>
      </c>
      <c r="D116" s="119" t="s">
        <v>68</v>
      </c>
      <c r="E116" s="119" t="s">
        <v>64</v>
      </c>
      <c r="F116" s="119" t="s">
        <v>65</v>
      </c>
      <c r="G116" s="119" t="s">
        <v>155</v>
      </c>
      <c r="H116" s="119" t="s">
        <v>156</v>
      </c>
      <c r="I116" s="119" t="s">
        <v>157</v>
      </c>
      <c r="J116" s="119" t="s">
        <v>141</v>
      </c>
      <c r="K116" s="120" t="s">
        <v>158</v>
      </c>
      <c r="L116" s="117"/>
      <c r="M116" s="59" t="s">
        <v>1</v>
      </c>
      <c r="N116" s="60" t="s">
        <v>47</v>
      </c>
      <c r="O116" s="60" t="s">
        <v>159</v>
      </c>
      <c r="P116" s="60" t="s">
        <v>160</v>
      </c>
      <c r="Q116" s="60" t="s">
        <v>161</v>
      </c>
      <c r="R116" s="60" t="s">
        <v>162</v>
      </c>
      <c r="S116" s="60" t="s">
        <v>163</v>
      </c>
      <c r="T116" s="61" t="s">
        <v>164</v>
      </c>
    </row>
    <row r="117" spans="2:65" s="1" customFormat="1" ht="22.9" customHeight="1">
      <c r="B117" s="32"/>
      <c r="C117" s="64" t="s">
        <v>165</v>
      </c>
      <c r="J117" s="121">
        <f>BK117</f>
        <v>0</v>
      </c>
      <c r="L117" s="32"/>
      <c r="M117" s="62"/>
      <c r="N117" s="53"/>
      <c r="O117" s="53"/>
      <c r="P117" s="122">
        <f>P118</f>
        <v>0</v>
      </c>
      <c r="Q117" s="53"/>
      <c r="R117" s="122">
        <f>R118</f>
        <v>0</v>
      </c>
      <c r="S117" s="53"/>
      <c r="T117" s="123">
        <f>T118</f>
        <v>0</v>
      </c>
      <c r="AT117" s="17" t="s">
        <v>82</v>
      </c>
      <c r="AU117" s="17" t="s">
        <v>143</v>
      </c>
      <c r="BK117" s="124">
        <f>BK118</f>
        <v>0</v>
      </c>
    </row>
    <row r="118" spans="2:65" s="11" customFormat="1" ht="25.9" customHeight="1">
      <c r="B118" s="125"/>
      <c r="D118" s="126" t="s">
        <v>82</v>
      </c>
      <c r="E118" s="127" t="s">
        <v>953</v>
      </c>
      <c r="F118" s="127" t="s">
        <v>954</v>
      </c>
      <c r="I118" s="128"/>
      <c r="J118" s="129">
        <f>BK118</f>
        <v>0</v>
      </c>
      <c r="L118" s="125"/>
      <c r="M118" s="130"/>
      <c r="P118" s="131">
        <f>SUM(P119:P144)</f>
        <v>0</v>
      </c>
      <c r="R118" s="131">
        <f>SUM(R119:R144)</f>
        <v>0</v>
      </c>
      <c r="T118" s="132">
        <f>SUM(T119:T144)</f>
        <v>0</v>
      </c>
      <c r="AR118" s="126" t="s">
        <v>175</v>
      </c>
      <c r="AT118" s="133" t="s">
        <v>82</v>
      </c>
      <c r="AU118" s="133" t="s">
        <v>83</v>
      </c>
      <c r="AY118" s="126" t="s">
        <v>168</v>
      </c>
      <c r="BK118" s="134">
        <f>SUM(BK119:BK144)</f>
        <v>0</v>
      </c>
    </row>
    <row r="119" spans="2:65" s="1" customFormat="1" ht="37.9" customHeight="1">
      <c r="B119" s="32"/>
      <c r="C119" s="137" t="s">
        <v>25</v>
      </c>
      <c r="D119" s="137" t="s">
        <v>170</v>
      </c>
      <c r="E119" s="138" t="s">
        <v>955</v>
      </c>
      <c r="F119" s="139" t="s">
        <v>956</v>
      </c>
      <c r="G119" s="140" t="s">
        <v>957</v>
      </c>
      <c r="H119" s="141">
        <v>1</v>
      </c>
      <c r="I119" s="142"/>
      <c r="J119" s="143">
        <f>ROUND(I119*H119,2)</f>
        <v>0</v>
      </c>
      <c r="K119" s="139" t="s">
        <v>189</v>
      </c>
      <c r="L119" s="32"/>
      <c r="M119" s="144" t="s">
        <v>1</v>
      </c>
      <c r="N119" s="145" t="s">
        <v>48</v>
      </c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AR119" s="148" t="s">
        <v>958</v>
      </c>
      <c r="AT119" s="148" t="s">
        <v>170</v>
      </c>
      <c r="AU119" s="148" t="s">
        <v>25</v>
      </c>
      <c r="AY119" s="17" t="s">
        <v>168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7" t="s">
        <v>25</v>
      </c>
      <c r="BK119" s="149">
        <f>ROUND(I119*H119,2)</f>
        <v>0</v>
      </c>
      <c r="BL119" s="17" t="s">
        <v>958</v>
      </c>
      <c r="BM119" s="148" t="s">
        <v>959</v>
      </c>
    </row>
    <row r="120" spans="2:65" s="1" customFormat="1" ht="24.2" customHeight="1">
      <c r="B120" s="32"/>
      <c r="C120" s="137" t="s">
        <v>91</v>
      </c>
      <c r="D120" s="137" t="s">
        <v>170</v>
      </c>
      <c r="E120" s="138" t="s">
        <v>960</v>
      </c>
      <c r="F120" s="139" t="s">
        <v>961</v>
      </c>
      <c r="G120" s="140" t="s">
        <v>957</v>
      </c>
      <c r="H120" s="141">
        <v>1</v>
      </c>
      <c r="I120" s="142"/>
      <c r="J120" s="143">
        <f>ROUND(I120*H120,2)</f>
        <v>0</v>
      </c>
      <c r="K120" s="139" t="s">
        <v>189</v>
      </c>
      <c r="L120" s="32"/>
      <c r="M120" s="144" t="s">
        <v>1</v>
      </c>
      <c r="N120" s="145" t="s">
        <v>48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AR120" s="148" t="s">
        <v>958</v>
      </c>
      <c r="AT120" s="148" t="s">
        <v>170</v>
      </c>
      <c r="AU120" s="148" t="s">
        <v>25</v>
      </c>
      <c r="AY120" s="17" t="s">
        <v>168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7" t="s">
        <v>25</v>
      </c>
      <c r="BK120" s="149">
        <f>ROUND(I120*H120,2)</f>
        <v>0</v>
      </c>
      <c r="BL120" s="17" t="s">
        <v>958</v>
      </c>
      <c r="BM120" s="148" t="s">
        <v>962</v>
      </c>
    </row>
    <row r="121" spans="2:65" s="1" customFormat="1" ht="49.15" customHeight="1">
      <c r="B121" s="32"/>
      <c r="C121" s="137" t="s">
        <v>137</v>
      </c>
      <c r="D121" s="137" t="s">
        <v>170</v>
      </c>
      <c r="E121" s="138" t="s">
        <v>963</v>
      </c>
      <c r="F121" s="139" t="s">
        <v>964</v>
      </c>
      <c r="G121" s="140" t="s">
        <v>957</v>
      </c>
      <c r="H121" s="141">
        <v>1</v>
      </c>
      <c r="I121" s="142"/>
      <c r="J121" s="143">
        <f>ROUND(I121*H121,2)</f>
        <v>0</v>
      </c>
      <c r="K121" s="139" t="s">
        <v>189</v>
      </c>
      <c r="L121" s="32"/>
      <c r="M121" s="144" t="s">
        <v>1</v>
      </c>
      <c r="N121" s="145" t="s">
        <v>48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AR121" s="148" t="s">
        <v>958</v>
      </c>
      <c r="AT121" s="148" t="s">
        <v>170</v>
      </c>
      <c r="AU121" s="148" t="s">
        <v>25</v>
      </c>
      <c r="AY121" s="17" t="s">
        <v>168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7" t="s">
        <v>25</v>
      </c>
      <c r="BK121" s="149">
        <f>ROUND(I121*H121,2)</f>
        <v>0</v>
      </c>
      <c r="BL121" s="17" t="s">
        <v>958</v>
      </c>
      <c r="BM121" s="148" t="s">
        <v>965</v>
      </c>
    </row>
    <row r="122" spans="2:65" s="14" customFormat="1" ht="22.5">
      <c r="B122" s="165"/>
      <c r="D122" s="151" t="s">
        <v>177</v>
      </c>
      <c r="E122" s="166" t="s">
        <v>1</v>
      </c>
      <c r="F122" s="167" t="s">
        <v>966</v>
      </c>
      <c r="H122" s="166" t="s">
        <v>1</v>
      </c>
      <c r="I122" s="168"/>
      <c r="L122" s="165"/>
      <c r="M122" s="169"/>
      <c r="T122" s="170"/>
      <c r="AT122" s="166" t="s">
        <v>177</v>
      </c>
      <c r="AU122" s="166" t="s">
        <v>25</v>
      </c>
      <c r="AV122" s="14" t="s">
        <v>25</v>
      </c>
      <c r="AW122" s="14" t="s">
        <v>38</v>
      </c>
      <c r="AX122" s="14" t="s">
        <v>83</v>
      </c>
      <c r="AY122" s="166" t="s">
        <v>168</v>
      </c>
    </row>
    <row r="123" spans="2:65" s="12" customFormat="1" ht="11.25">
      <c r="B123" s="150"/>
      <c r="D123" s="151" t="s">
        <v>177</v>
      </c>
      <c r="E123" s="152" t="s">
        <v>1</v>
      </c>
      <c r="F123" s="153" t="s">
        <v>25</v>
      </c>
      <c r="H123" s="154">
        <v>1</v>
      </c>
      <c r="I123" s="155"/>
      <c r="L123" s="150"/>
      <c r="M123" s="156"/>
      <c r="T123" s="157"/>
      <c r="AT123" s="152" t="s">
        <v>177</v>
      </c>
      <c r="AU123" s="152" t="s">
        <v>25</v>
      </c>
      <c r="AV123" s="12" t="s">
        <v>91</v>
      </c>
      <c r="AW123" s="12" t="s">
        <v>38</v>
      </c>
      <c r="AX123" s="12" t="s">
        <v>25</v>
      </c>
      <c r="AY123" s="152" t="s">
        <v>168</v>
      </c>
    </row>
    <row r="124" spans="2:65" s="1" customFormat="1" ht="16.5" customHeight="1">
      <c r="B124" s="32"/>
      <c r="C124" s="137" t="s">
        <v>175</v>
      </c>
      <c r="D124" s="137" t="s">
        <v>170</v>
      </c>
      <c r="E124" s="138" t="s">
        <v>967</v>
      </c>
      <c r="F124" s="139" t="s">
        <v>968</v>
      </c>
      <c r="G124" s="140" t="s">
        <v>957</v>
      </c>
      <c r="H124" s="141">
        <v>1</v>
      </c>
      <c r="I124" s="142"/>
      <c r="J124" s="143">
        <f t="shared" ref="J124:J130" si="0">ROUND(I124*H124,2)</f>
        <v>0</v>
      </c>
      <c r="K124" s="139" t="s">
        <v>189</v>
      </c>
      <c r="L124" s="32"/>
      <c r="M124" s="144" t="s">
        <v>1</v>
      </c>
      <c r="N124" s="145" t="s">
        <v>48</v>
      </c>
      <c r="P124" s="146">
        <f t="shared" ref="P124:P130" si="1">O124*H124</f>
        <v>0</v>
      </c>
      <c r="Q124" s="146">
        <v>0</v>
      </c>
      <c r="R124" s="146">
        <f t="shared" ref="R124:R130" si="2">Q124*H124</f>
        <v>0</v>
      </c>
      <c r="S124" s="146">
        <v>0</v>
      </c>
      <c r="T124" s="147">
        <f t="shared" ref="T124:T130" si="3">S124*H124</f>
        <v>0</v>
      </c>
      <c r="AR124" s="148" t="s">
        <v>958</v>
      </c>
      <c r="AT124" s="148" t="s">
        <v>170</v>
      </c>
      <c r="AU124" s="148" t="s">
        <v>25</v>
      </c>
      <c r="AY124" s="17" t="s">
        <v>168</v>
      </c>
      <c r="BE124" s="149">
        <f t="shared" ref="BE124:BE130" si="4">IF(N124="základní",J124,0)</f>
        <v>0</v>
      </c>
      <c r="BF124" s="149">
        <f t="shared" ref="BF124:BF130" si="5">IF(N124="snížená",J124,0)</f>
        <v>0</v>
      </c>
      <c r="BG124" s="149">
        <f t="shared" ref="BG124:BG130" si="6">IF(N124="zákl. přenesená",J124,0)</f>
        <v>0</v>
      </c>
      <c r="BH124" s="149">
        <f t="shared" ref="BH124:BH130" si="7">IF(N124="sníž. přenesená",J124,0)</f>
        <v>0</v>
      </c>
      <c r="BI124" s="149">
        <f t="shared" ref="BI124:BI130" si="8">IF(N124="nulová",J124,0)</f>
        <v>0</v>
      </c>
      <c r="BJ124" s="17" t="s">
        <v>25</v>
      </c>
      <c r="BK124" s="149">
        <f t="shared" ref="BK124:BK130" si="9">ROUND(I124*H124,2)</f>
        <v>0</v>
      </c>
      <c r="BL124" s="17" t="s">
        <v>958</v>
      </c>
      <c r="BM124" s="148" t="s">
        <v>969</v>
      </c>
    </row>
    <row r="125" spans="2:65" s="1" customFormat="1" ht="24.2" customHeight="1">
      <c r="B125" s="32"/>
      <c r="C125" s="137" t="s">
        <v>191</v>
      </c>
      <c r="D125" s="137" t="s">
        <v>170</v>
      </c>
      <c r="E125" s="138" t="s">
        <v>970</v>
      </c>
      <c r="F125" s="139" t="s">
        <v>971</v>
      </c>
      <c r="G125" s="140" t="s">
        <v>957</v>
      </c>
      <c r="H125" s="141">
        <v>1</v>
      </c>
      <c r="I125" s="142"/>
      <c r="J125" s="143">
        <f t="shared" si="0"/>
        <v>0</v>
      </c>
      <c r="K125" s="139" t="s">
        <v>189</v>
      </c>
      <c r="L125" s="32"/>
      <c r="M125" s="144" t="s">
        <v>1</v>
      </c>
      <c r="N125" s="145" t="s">
        <v>48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958</v>
      </c>
      <c r="AT125" s="148" t="s">
        <v>170</v>
      </c>
      <c r="AU125" s="148" t="s">
        <v>25</v>
      </c>
      <c r="AY125" s="17" t="s">
        <v>168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7" t="s">
        <v>25</v>
      </c>
      <c r="BK125" s="149">
        <f t="shared" si="9"/>
        <v>0</v>
      </c>
      <c r="BL125" s="17" t="s">
        <v>958</v>
      </c>
      <c r="BM125" s="148" t="s">
        <v>972</v>
      </c>
    </row>
    <row r="126" spans="2:65" s="1" customFormat="1" ht="16.5" customHeight="1">
      <c r="B126" s="32"/>
      <c r="C126" s="137" t="s">
        <v>196</v>
      </c>
      <c r="D126" s="137" t="s">
        <v>170</v>
      </c>
      <c r="E126" s="138" t="s">
        <v>973</v>
      </c>
      <c r="F126" s="139" t="s">
        <v>974</v>
      </c>
      <c r="G126" s="140" t="s">
        <v>957</v>
      </c>
      <c r="H126" s="141">
        <v>1</v>
      </c>
      <c r="I126" s="142"/>
      <c r="J126" s="143">
        <f t="shared" si="0"/>
        <v>0</v>
      </c>
      <c r="K126" s="139" t="s">
        <v>189</v>
      </c>
      <c r="L126" s="32"/>
      <c r="M126" s="144" t="s">
        <v>1</v>
      </c>
      <c r="N126" s="145" t="s">
        <v>48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958</v>
      </c>
      <c r="AT126" s="148" t="s">
        <v>170</v>
      </c>
      <c r="AU126" s="148" t="s">
        <v>25</v>
      </c>
      <c r="AY126" s="17" t="s">
        <v>168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25</v>
      </c>
      <c r="BK126" s="149">
        <f t="shared" si="9"/>
        <v>0</v>
      </c>
      <c r="BL126" s="17" t="s">
        <v>958</v>
      </c>
      <c r="BM126" s="148" t="s">
        <v>975</v>
      </c>
    </row>
    <row r="127" spans="2:65" s="1" customFormat="1" ht="24.2" customHeight="1">
      <c r="B127" s="32"/>
      <c r="C127" s="137" t="s">
        <v>201</v>
      </c>
      <c r="D127" s="137" t="s">
        <v>170</v>
      </c>
      <c r="E127" s="138" t="s">
        <v>976</v>
      </c>
      <c r="F127" s="139" t="s">
        <v>977</v>
      </c>
      <c r="G127" s="140" t="s">
        <v>957</v>
      </c>
      <c r="H127" s="141">
        <v>1</v>
      </c>
      <c r="I127" s="142"/>
      <c r="J127" s="143">
        <f t="shared" si="0"/>
        <v>0</v>
      </c>
      <c r="K127" s="139" t="s">
        <v>189</v>
      </c>
      <c r="L127" s="32"/>
      <c r="M127" s="144" t="s">
        <v>1</v>
      </c>
      <c r="N127" s="145" t="s">
        <v>48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958</v>
      </c>
      <c r="AT127" s="148" t="s">
        <v>170</v>
      </c>
      <c r="AU127" s="148" t="s">
        <v>25</v>
      </c>
      <c r="AY127" s="17" t="s">
        <v>168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25</v>
      </c>
      <c r="BK127" s="149">
        <f t="shared" si="9"/>
        <v>0</v>
      </c>
      <c r="BL127" s="17" t="s">
        <v>958</v>
      </c>
      <c r="BM127" s="148" t="s">
        <v>978</v>
      </c>
    </row>
    <row r="128" spans="2:65" s="1" customFormat="1" ht="21.75" customHeight="1">
      <c r="B128" s="32"/>
      <c r="C128" s="137" t="s">
        <v>205</v>
      </c>
      <c r="D128" s="137" t="s">
        <v>170</v>
      </c>
      <c r="E128" s="138" t="s">
        <v>979</v>
      </c>
      <c r="F128" s="139" t="s">
        <v>980</v>
      </c>
      <c r="G128" s="140" t="s">
        <v>957</v>
      </c>
      <c r="H128" s="141">
        <v>1</v>
      </c>
      <c r="I128" s="142"/>
      <c r="J128" s="143">
        <f t="shared" si="0"/>
        <v>0</v>
      </c>
      <c r="K128" s="139" t="s">
        <v>189</v>
      </c>
      <c r="L128" s="32"/>
      <c r="M128" s="144" t="s">
        <v>1</v>
      </c>
      <c r="N128" s="145" t="s">
        <v>48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958</v>
      </c>
      <c r="AT128" s="148" t="s">
        <v>170</v>
      </c>
      <c r="AU128" s="148" t="s">
        <v>25</v>
      </c>
      <c r="AY128" s="17" t="s">
        <v>168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25</v>
      </c>
      <c r="BK128" s="149">
        <f t="shared" si="9"/>
        <v>0</v>
      </c>
      <c r="BL128" s="17" t="s">
        <v>958</v>
      </c>
      <c r="BM128" s="148" t="s">
        <v>981</v>
      </c>
    </row>
    <row r="129" spans="2:65" s="1" customFormat="1" ht="24.2" customHeight="1">
      <c r="B129" s="32"/>
      <c r="C129" s="137" t="s">
        <v>210</v>
      </c>
      <c r="D129" s="137" t="s">
        <v>170</v>
      </c>
      <c r="E129" s="138" t="s">
        <v>982</v>
      </c>
      <c r="F129" s="139" t="s">
        <v>983</v>
      </c>
      <c r="G129" s="140" t="s">
        <v>957</v>
      </c>
      <c r="H129" s="141">
        <v>1</v>
      </c>
      <c r="I129" s="142"/>
      <c r="J129" s="143">
        <f t="shared" si="0"/>
        <v>0</v>
      </c>
      <c r="K129" s="139" t="s">
        <v>189</v>
      </c>
      <c r="L129" s="32"/>
      <c r="M129" s="144" t="s">
        <v>1</v>
      </c>
      <c r="N129" s="145" t="s">
        <v>48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958</v>
      </c>
      <c r="AT129" s="148" t="s">
        <v>170</v>
      </c>
      <c r="AU129" s="148" t="s">
        <v>25</v>
      </c>
      <c r="AY129" s="17" t="s">
        <v>168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25</v>
      </c>
      <c r="BK129" s="149">
        <f t="shared" si="9"/>
        <v>0</v>
      </c>
      <c r="BL129" s="17" t="s">
        <v>958</v>
      </c>
      <c r="BM129" s="148" t="s">
        <v>984</v>
      </c>
    </row>
    <row r="130" spans="2:65" s="1" customFormat="1" ht="16.5" customHeight="1">
      <c r="B130" s="32"/>
      <c r="C130" s="137" t="s">
        <v>212</v>
      </c>
      <c r="D130" s="137" t="s">
        <v>170</v>
      </c>
      <c r="E130" s="138" t="s">
        <v>985</v>
      </c>
      <c r="F130" s="139" t="s">
        <v>986</v>
      </c>
      <c r="G130" s="140" t="s">
        <v>957</v>
      </c>
      <c r="H130" s="141">
        <v>1</v>
      </c>
      <c r="I130" s="142"/>
      <c r="J130" s="143">
        <f t="shared" si="0"/>
        <v>0</v>
      </c>
      <c r="K130" s="139" t="s">
        <v>189</v>
      </c>
      <c r="L130" s="32"/>
      <c r="M130" s="144" t="s">
        <v>1</v>
      </c>
      <c r="N130" s="145" t="s">
        <v>48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958</v>
      </c>
      <c r="AT130" s="148" t="s">
        <v>170</v>
      </c>
      <c r="AU130" s="148" t="s">
        <v>25</v>
      </c>
      <c r="AY130" s="17" t="s">
        <v>168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25</v>
      </c>
      <c r="BK130" s="149">
        <f t="shared" si="9"/>
        <v>0</v>
      </c>
      <c r="BL130" s="17" t="s">
        <v>958</v>
      </c>
      <c r="BM130" s="148" t="s">
        <v>987</v>
      </c>
    </row>
    <row r="131" spans="2:65" s="14" customFormat="1" ht="22.5">
      <c r="B131" s="165"/>
      <c r="D131" s="151" t="s">
        <v>177</v>
      </c>
      <c r="E131" s="166" t="s">
        <v>1</v>
      </c>
      <c r="F131" s="167" t="s">
        <v>988</v>
      </c>
      <c r="H131" s="166" t="s">
        <v>1</v>
      </c>
      <c r="I131" s="168"/>
      <c r="L131" s="165"/>
      <c r="M131" s="169"/>
      <c r="T131" s="170"/>
      <c r="AT131" s="166" t="s">
        <v>177</v>
      </c>
      <c r="AU131" s="166" t="s">
        <v>25</v>
      </c>
      <c r="AV131" s="14" t="s">
        <v>25</v>
      </c>
      <c r="AW131" s="14" t="s">
        <v>38</v>
      </c>
      <c r="AX131" s="14" t="s">
        <v>83</v>
      </c>
      <c r="AY131" s="166" t="s">
        <v>168</v>
      </c>
    </row>
    <row r="132" spans="2:65" s="14" customFormat="1" ht="11.25">
      <c r="B132" s="165"/>
      <c r="D132" s="151" t="s">
        <v>177</v>
      </c>
      <c r="E132" s="166" t="s">
        <v>1</v>
      </c>
      <c r="F132" s="167" t="s">
        <v>989</v>
      </c>
      <c r="H132" s="166" t="s">
        <v>1</v>
      </c>
      <c r="I132" s="168"/>
      <c r="L132" s="165"/>
      <c r="M132" s="169"/>
      <c r="T132" s="170"/>
      <c r="AT132" s="166" t="s">
        <v>177</v>
      </c>
      <c r="AU132" s="166" t="s">
        <v>25</v>
      </c>
      <c r="AV132" s="14" t="s">
        <v>25</v>
      </c>
      <c r="AW132" s="14" t="s">
        <v>38</v>
      </c>
      <c r="AX132" s="14" t="s">
        <v>83</v>
      </c>
      <c r="AY132" s="166" t="s">
        <v>168</v>
      </c>
    </row>
    <row r="133" spans="2:65" s="14" customFormat="1" ht="11.25">
      <c r="B133" s="165"/>
      <c r="D133" s="151" t="s">
        <v>177</v>
      </c>
      <c r="E133" s="166" t="s">
        <v>1</v>
      </c>
      <c r="F133" s="167" t="s">
        <v>990</v>
      </c>
      <c r="H133" s="166" t="s">
        <v>1</v>
      </c>
      <c r="I133" s="168"/>
      <c r="L133" s="165"/>
      <c r="M133" s="169"/>
      <c r="T133" s="170"/>
      <c r="AT133" s="166" t="s">
        <v>177</v>
      </c>
      <c r="AU133" s="166" t="s">
        <v>25</v>
      </c>
      <c r="AV133" s="14" t="s">
        <v>25</v>
      </c>
      <c r="AW133" s="14" t="s">
        <v>38</v>
      </c>
      <c r="AX133" s="14" t="s">
        <v>83</v>
      </c>
      <c r="AY133" s="166" t="s">
        <v>168</v>
      </c>
    </row>
    <row r="134" spans="2:65" s="14" customFormat="1" ht="11.25">
      <c r="B134" s="165"/>
      <c r="D134" s="151" t="s">
        <v>177</v>
      </c>
      <c r="E134" s="166" t="s">
        <v>1</v>
      </c>
      <c r="F134" s="167" t="s">
        <v>991</v>
      </c>
      <c r="H134" s="166" t="s">
        <v>1</v>
      </c>
      <c r="I134" s="168"/>
      <c r="L134" s="165"/>
      <c r="M134" s="169"/>
      <c r="T134" s="170"/>
      <c r="AT134" s="166" t="s">
        <v>177</v>
      </c>
      <c r="AU134" s="166" t="s">
        <v>25</v>
      </c>
      <c r="AV134" s="14" t="s">
        <v>25</v>
      </c>
      <c r="AW134" s="14" t="s">
        <v>38</v>
      </c>
      <c r="AX134" s="14" t="s">
        <v>83</v>
      </c>
      <c r="AY134" s="166" t="s">
        <v>168</v>
      </c>
    </row>
    <row r="135" spans="2:65" s="14" customFormat="1" ht="11.25">
      <c r="B135" s="165"/>
      <c r="D135" s="151" t="s">
        <v>177</v>
      </c>
      <c r="E135" s="166" t="s">
        <v>1</v>
      </c>
      <c r="F135" s="167" t="s">
        <v>992</v>
      </c>
      <c r="H135" s="166" t="s">
        <v>1</v>
      </c>
      <c r="I135" s="168"/>
      <c r="L135" s="165"/>
      <c r="M135" s="169"/>
      <c r="T135" s="170"/>
      <c r="AT135" s="166" t="s">
        <v>177</v>
      </c>
      <c r="AU135" s="166" t="s">
        <v>25</v>
      </c>
      <c r="AV135" s="14" t="s">
        <v>25</v>
      </c>
      <c r="AW135" s="14" t="s">
        <v>38</v>
      </c>
      <c r="AX135" s="14" t="s">
        <v>83</v>
      </c>
      <c r="AY135" s="166" t="s">
        <v>168</v>
      </c>
    </row>
    <row r="136" spans="2:65" s="12" customFormat="1" ht="11.25">
      <c r="B136" s="150"/>
      <c r="D136" s="151" t="s">
        <v>177</v>
      </c>
      <c r="E136" s="152" t="s">
        <v>1</v>
      </c>
      <c r="F136" s="153" t="s">
        <v>25</v>
      </c>
      <c r="H136" s="154">
        <v>1</v>
      </c>
      <c r="I136" s="155"/>
      <c r="L136" s="150"/>
      <c r="M136" s="156"/>
      <c r="T136" s="157"/>
      <c r="AT136" s="152" t="s">
        <v>177</v>
      </c>
      <c r="AU136" s="152" t="s">
        <v>25</v>
      </c>
      <c r="AV136" s="12" t="s">
        <v>91</v>
      </c>
      <c r="AW136" s="12" t="s">
        <v>38</v>
      </c>
      <c r="AX136" s="12" t="s">
        <v>25</v>
      </c>
      <c r="AY136" s="152" t="s">
        <v>168</v>
      </c>
    </row>
    <row r="137" spans="2:65" s="1" customFormat="1" ht="16.5" customHeight="1">
      <c r="B137" s="32"/>
      <c r="C137" s="137" t="s">
        <v>218</v>
      </c>
      <c r="D137" s="137" t="s">
        <v>170</v>
      </c>
      <c r="E137" s="138" t="s">
        <v>993</v>
      </c>
      <c r="F137" s="139" t="s">
        <v>994</v>
      </c>
      <c r="G137" s="140" t="s">
        <v>957</v>
      </c>
      <c r="H137" s="141">
        <v>1</v>
      </c>
      <c r="I137" s="142"/>
      <c r="J137" s="143">
        <f t="shared" ref="J137:J142" si="10">ROUND(I137*H137,2)</f>
        <v>0</v>
      </c>
      <c r="K137" s="139" t="s">
        <v>189</v>
      </c>
      <c r="L137" s="32"/>
      <c r="M137" s="144" t="s">
        <v>1</v>
      </c>
      <c r="N137" s="145" t="s">
        <v>48</v>
      </c>
      <c r="P137" s="146">
        <f t="shared" ref="P137:P142" si="11">O137*H137</f>
        <v>0</v>
      </c>
      <c r="Q137" s="146">
        <v>0</v>
      </c>
      <c r="R137" s="146">
        <f t="shared" ref="R137:R142" si="12">Q137*H137</f>
        <v>0</v>
      </c>
      <c r="S137" s="146">
        <v>0</v>
      </c>
      <c r="T137" s="147">
        <f t="shared" ref="T137:T142" si="13">S137*H137</f>
        <v>0</v>
      </c>
      <c r="AR137" s="148" t="s">
        <v>958</v>
      </c>
      <c r="AT137" s="148" t="s">
        <v>170</v>
      </c>
      <c r="AU137" s="148" t="s">
        <v>25</v>
      </c>
      <c r="AY137" s="17" t="s">
        <v>168</v>
      </c>
      <c r="BE137" s="149">
        <f t="shared" ref="BE137:BE142" si="14">IF(N137="základní",J137,0)</f>
        <v>0</v>
      </c>
      <c r="BF137" s="149">
        <f t="shared" ref="BF137:BF142" si="15">IF(N137="snížená",J137,0)</f>
        <v>0</v>
      </c>
      <c r="BG137" s="149">
        <f t="shared" ref="BG137:BG142" si="16">IF(N137="zákl. přenesená",J137,0)</f>
        <v>0</v>
      </c>
      <c r="BH137" s="149">
        <f t="shared" ref="BH137:BH142" si="17">IF(N137="sníž. přenesená",J137,0)</f>
        <v>0</v>
      </c>
      <c r="BI137" s="149">
        <f t="shared" ref="BI137:BI142" si="18">IF(N137="nulová",J137,0)</f>
        <v>0</v>
      </c>
      <c r="BJ137" s="17" t="s">
        <v>25</v>
      </c>
      <c r="BK137" s="149">
        <f t="shared" ref="BK137:BK142" si="19">ROUND(I137*H137,2)</f>
        <v>0</v>
      </c>
      <c r="BL137" s="17" t="s">
        <v>958</v>
      </c>
      <c r="BM137" s="148" t="s">
        <v>995</v>
      </c>
    </row>
    <row r="138" spans="2:65" s="1" customFormat="1" ht="24.2" customHeight="1">
      <c r="B138" s="32"/>
      <c r="C138" s="137" t="s">
        <v>223</v>
      </c>
      <c r="D138" s="137" t="s">
        <v>170</v>
      </c>
      <c r="E138" s="138" t="s">
        <v>996</v>
      </c>
      <c r="F138" s="139" t="s">
        <v>997</v>
      </c>
      <c r="G138" s="140" t="s">
        <v>957</v>
      </c>
      <c r="H138" s="141">
        <v>1</v>
      </c>
      <c r="I138" s="142"/>
      <c r="J138" s="143">
        <f t="shared" si="10"/>
        <v>0</v>
      </c>
      <c r="K138" s="139" t="s">
        <v>189</v>
      </c>
      <c r="L138" s="32"/>
      <c r="M138" s="144" t="s">
        <v>1</v>
      </c>
      <c r="N138" s="145" t="s">
        <v>48</v>
      </c>
      <c r="P138" s="146">
        <f t="shared" si="11"/>
        <v>0</v>
      </c>
      <c r="Q138" s="146">
        <v>0</v>
      </c>
      <c r="R138" s="146">
        <f t="shared" si="12"/>
        <v>0</v>
      </c>
      <c r="S138" s="146">
        <v>0</v>
      </c>
      <c r="T138" s="147">
        <f t="shared" si="13"/>
        <v>0</v>
      </c>
      <c r="AR138" s="148" t="s">
        <v>958</v>
      </c>
      <c r="AT138" s="148" t="s">
        <v>170</v>
      </c>
      <c r="AU138" s="148" t="s">
        <v>25</v>
      </c>
      <c r="AY138" s="17" t="s">
        <v>168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17" t="s">
        <v>25</v>
      </c>
      <c r="BK138" s="149">
        <f t="shared" si="19"/>
        <v>0</v>
      </c>
      <c r="BL138" s="17" t="s">
        <v>958</v>
      </c>
      <c r="BM138" s="148" t="s">
        <v>998</v>
      </c>
    </row>
    <row r="139" spans="2:65" s="1" customFormat="1" ht="24.2" customHeight="1">
      <c r="B139" s="32"/>
      <c r="C139" s="137" t="s">
        <v>225</v>
      </c>
      <c r="D139" s="137" t="s">
        <v>170</v>
      </c>
      <c r="E139" s="138" t="s">
        <v>999</v>
      </c>
      <c r="F139" s="139" t="s">
        <v>1000</v>
      </c>
      <c r="G139" s="140" t="s">
        <v>957</v>
      </c>
      <c r="H139" s="141">
        <v>1</v>
      </c>
      <c r="I139" s="142"/>
      <c r="J139" s="143">
        <f t="shared" si="10"/>
        <v>0</v>
      </c>
      <c r="K139" s="139" t="s">
        <v>189</v>
      </c>
      <c r="L139" s="32"/>
      <c r="M139" s="144" t="s">
        <v>1</v>
      </c>
      <c r="N139" s="145" t="s">
        <v>48</v>
      </c>
      <c r="P139" s="146">
        <f t="shared" si="11"/>
        <v>0</v>
      </c>
      <c r="Q139" s="146">
        <v>0</v>
      </c>
      <c r="R139" s="146">
        <f t="shared" si="12"/>
        <v>0</v>
      </c>
      <c r="S139" s="146">
        <v>0</v>
      </c>
      <c r="T139" s="147">
        <f t="shared" si="13"/>
        <v>0</v>
      </c>
      <c r="AR139" s="148" t="s">
        <v>958</v>
      </c>
      <c r="AT139" s="148" t="s">
        <v>170</v>
      </c>
      <c r="AU139" s="148" t="s">
        <v>25</v>
      </c>
      <c r="AY139" s="17" t="s">
        <v>168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17" t="s">
        <v>25</v>
      </c>
      <c r="BK139" s="149">
        <f t="shared" si="19"/>
        <v>0</v>
      </c>
      <c r="BL139" s="17" t="s">
        <v>958</v>
      </c>
      <c r="BM139" s="148" t="s">
        <v>1001</v>
      </c>
    </row>
    <row r="140" spans="2:65" s="1" customFormat="1" ht="24.2" customHeight="1">
      <c r="B140" s="32"/>
      <c r="C140" s="137" t="s">
        <v>228</v>
      </c>
      <c r="D140" s="137" t="s">
        <v>170</v>
      </c>
      <c r="E140" s="138" t="s">
        <v>1002</v>
      </c>
      <c r="F140" s="139" t="s">
        <v>1003</v>
      </c>
      <c r="G140" s="140" t="s">
        <v>957</v>
      </c>
      <c r="H140" s="141">
        <v>1</v>
      </c>
      <c r="I140" s="142"/>
      <c r="J140" s="143">
        <f t="shared" si="10"/>
        <v>0</v>
      </c>
      <c r="K140" s="139" t="s">
        <v>189</v>
      </c>
      <c r="L140" s="32"/>
      <c r="M140" s="144" t="s">
        <v>1</v>
      </c>
      <c r="N140" s="145" t="s">
        <v>48</v>
      </c>
      <c r="P140" s="146">
        <f t="shared" si="11"/>
        <v>0</v>
      </c>
      <c r="Q140" s="146">
        <v>0</v>
      </c>
      <c r="R140" s="146">
        <f t="shared" si="12"/>
        <v>0</v>
      </c>
      <c r="S140" s="146">
        <v>0</v>
      </c>
      <c r="T140" s="147">
        <f t="shared" si="13"/>
        <v>0</v>
      </c>
      <c r="AR140" s="148" t="s">
        <v>958</v>
      </c>
      <c r="AT140" s="148" t="s">
        <v>170</v>
      </c>
      <c r="AU140" s="148" t="s">
        <v>25</v>
      </c>
      <c r="AY140" s="17" t="s">
        <v>168</v>
      </c>
      <c r="BE140" s="149">
        <f t="shared" si="14"/>
        <v>0</v>
      </c>
      <c r="BF140" s="149">
        <f t="shared" si="15"/>
        <v>0</v>
      </c>
      <c r="BG140" s="149">
        <f t="shared" si="16"/>
        <v>0</v>
      </c>
      <c r="BH140" s="149">
        <f t="shared" si="17"/>
        <v>0</v>
      </c>
      <c r="BI140" s="149">
        <f t="shared" si="18"/>
        <v>0</v>
      </c>
      <c r="BJ140" s="17" t="s">
        <v>25</v>
      </c>
      <c r="BK140" s="149">
        <f t="shared" si="19"/>
        <v>0</v>
      </c>
      <c r="BL140" s="17" t="s">
        <v>958</v>
      </c>
      <c r="BM140" s="148" t="s">
        <v>1004</v>
      </c>
    </row>
    <row r="141" spans="2:65" s="1" customFormat="1" ht="16.5" customHeight="1">
      <c r="B141" s="32"/>
      <c r="C141" s="137" t="s">
        <v>8</v>
      </c>
      <c r="D141" s="137" t="s">
        <v>170</v>
      </c>
      <c r="E141" s="138" t="s">
        <v>1005</v>
      </c>
      <c r="F141" s="139" t="s">
        <v>1006</v>
      </c>
      <c r="G141" s="140" t="s">
        <v>957</v>
      </c>
      <c r="H141" s="141">
        <v>1</v>
      </c>
      <c r="I141" s="142"/>
      <c r="J141" s="143">
        <f t="shared" si="10"/>
        <v>0</v>
      </c>
      <c r="K141" s="139" t="s">
        <v>189</v>
      </c>
      <c r="L141" s="32"/>
      <c r="M141" s="144" t="s">
        <v>1</v>
      </c>
      <c r="N141" s="145" t="s">
        <v>48</v>
      </c>
      <c r="P141" s="146">
        <f t="shared" si="11"/>
        <v>0</v>
      </c>
      <c r="Q141" s="146">
        <v>0</v>
      </c>
      <c r="R141" s="146">
        <f t="shared" si="12"/>
        <v>0</v>
      </c>
      <c r="S141" s="146">
        <v>0</v>
      </c>
      <c r="T141" s="147">
        <f t="shared" si="13"/>
        <v>0</v>
      </c>
      <c r="AR141" s="148" t="s">
        <v>958</v>
      </c>
      <c r="AT141" s="148" t="s">
        <v>170</v>
      </c>
      <c r="AU141" s="148" t="s">
        <v>25</v>
      </c>
      <c r="AY141" s="17" t="s">
        <v>168</v>
      </c>
      <c r="BE141" s="149">
        <f t="shared" si="14"/>
        <v>0</v>
      </c>
      <c r="BF141" s="149">
        <f t="shared" si="15"/>
        <v>0</v>
      </c>
      <c r="BG141" s="149">
        <f t="shared" si="16"/>
        <v>0</v>
      </c>
      <c r="BH141" s="149">
        <f t="shared" si="17"/>
        <v>0</v>
      </c>
      <c r="BI141" s="149">
        <f t="shared" si="18"/>
        <v>0</v>
      </c>
      <c r="BJ141" s="17" t="s">
        <v>25</v>
      </c>
      <c r="BK141" s="149">
        <f t="shared" si="19"/>
        <v>0</v>
      </c>
      <c r="BL141" s="17" t="s">
        <v>958</v>
      </c>
      <c r="BM141" s="148" t="s">
        <v>1007</v>
      </c>
    </row>
    <row r="142" spans="2:65" s="1" customFormat="1" ht="33" customHeight="1">
      <c r="B142" s="32"/>
      <c r="C142" s="137" t="s">
        <v>236</v>
      </c>
      <c r="D142" s="137" t="s">
        <v>170</v>
      </c>
      <c r="E142" s="138" t="s">
        <v>1008</v>
      </c>
      <c r="F142" s="139" t="s">
        <v>1009</v>
      </c>
      <c r="G142" s="140" t="s">
        <v>957</v>
      </c>
      <c r="H142" s="141">
        <v>1</v>
      </c>
      <c r="I142" s="142"/>
      <c r="J142" s="143">
        <f t="shared" si="10"/>
        <v>0</v>
      </c>
      <c r="K142" s="139" t="s">
        <v>189</v>
      </c>
      <c r="L142" s="32"/>
      <c r="M142" s="144" t="s">
        <v>1</v>
      </c>
      <c r="N142" s="145" t="s">
        <v>48</v>
      </c>
      <c r="P142" s="146">
        <f t="shared" si="11"/>
        <v>0</v>
      </c>
      <c r="Q142" s="146">
        <v>0</v>
      </c>
      <c r="R142" s="146">
        <f t="shared" si="12"/>
        <v>0</v>
      </c>
      <c r="S142" s="146">
        <v>0</v>
      </c>
      <c r="T142" s="147">
        <f t="shared" si="13"/>
        <v>0</v>
      </c>
      <c r="AR142" s="148" t="s">
        <v>958</v>
      </c>
      <c r="AT142" s="148" t="s">
        <v>170</v>
      </c>
      <c r="AU142" s="148" t="s">
        <v>25</v>
      </c>
      <c r="AY142" s="17" t="s">
        <v>168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17" t="s">
        <v>25</v>
      </c>
      <c r="BK142" s="149">
        <f t="shared" si="19"/>
        <v>0</v>
      </c>
      <c r="BL142" s="17" t="s">
        <v>958</v>
      </c>
      <c r="BM142" s="148" t="s">
        <v>1010</v>
      </c>
    </row>
    <row r="143" spans="2:65" s="12" customFormat="1" ht="11.25">
      <c r="B143" s="150"/>
      <c r="D143" s="151" t="s">
        <v>177</v>
      </c>
      <c r="E143" s="152" t="s">
        <v>1</v>
      </c>
      <c r="F143" s="153" t="s">
        <v>1011</v>
      </c>
      <c r="H143" s="154">
        <v>1</v>
      </c>
      <c r="I143" s="155"/>
      <c r="L143" s="150"/>
      <c r="M143" s="156"/>
      <c r="T143" s="157"/>
      <c r="AT143" s="152" t="s">
        <v>177</v>
      </c>
      <c r="AU143" s="152" t="s">
        <v>25</v>
      </c>
      <c r="AV143" s="12" t="s">
        <v>91</v>
      </c>
      <c r="AW143" s="12" t="s">
        <v>38</v>
      </c>
      <c r="AX143" s="12" t="s">
        <v>25</v>
      </c>
      <c r="AY143" s="152" t="s">
        <v>168</v>
      </c>
    </row>
    <row r="144" spans="2:65" s="1" customFormat="1" ht="33" customHeight="1">
      <c r="B144" s="32"/>
      <c r="C144" s="137" t="s">
        <v>241</v>
      </c>
      <c r="D144" s="137" t="s">
        <v>170</v>
      </c>
      <c r="E144" s="138" t="s">
        <v>1012</v>
      </c>
      <c r="F144" s="139" t="s">
        <v>1013</v>
      </c>
      <c r="G144" s="140" t="s">
        <v>431</v>
      </c>
      <c r="H144" s="141">
        <v>3</v>
      </c>
      <c r="I144" s="142"/>
      <c r="J144" s="143">
        <f>ROUND(I144*H144,2)</f>
        <v>0</v>
      </c>
      <c r="K144" s="139" t="s">
        <v>189</v>
      </c>
      <c r="L144" s="32"/>
      <c r="M144" s="191" t="s">
        <v>1</v>
      </c>
      <c r="N144" s="192" t="s">
        <v>48</v>
      </c>
      <c r="O144" s="193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AR144" s="148" t="s">
        <v>958</v>
      </c>
      <c r="AT144" s="148" t="s">
        <v>170</v>
      </c>
      <c r="AU144" s="148" t="s">
        <v>25</v>
      </c>
      <c r="AY144" s="17" t="s">
        <v>168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25</v>
      </c>
      <c r="BK144" s="149">
        <f>ROUND(I144*H144,2)</f>
        <v>0</v>
      </c>
      <c r="BL144" s="17" t="s">
        <v>958</v>
      </c>
      <c r="BM144" s="148" t="s">
        <v>1014</v>
      </c>
    </row>
    <row r="145" spans="2:12" s="1" customFormat="1" ht="6.95" customHeight="1"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32"/>
    </row>
  </sheetData>
  <sheetProtection algorithmName="SHA-512" hashValue="2NvhgxTDwBG+BMXPsrlpFqPtAkJJJHj+uiml+hS1wrWeJuGZulmfg+/LkYl7Pm5waO23QjhDylZjp7+whuQ6Pw==" saltValue="Kl61N//oRtqFQY7QaAmSZCmzIs4aaQP0w7XdAYwyTzWBvNvXmaWTeTGEC6gUAnq77i8d20sgQUN5WX5TIDx1Iw==" spinCount="100000" sheet="1" objects="1" scenarios="1" formatColumns="0" formatRows="0" autoFilter="0"/>
  <autoFilter ref="C116:K144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310 - VODOVOD</vt:lpstr>
      <vt:lpstr>SO 320 - VODOVODNÍ PŘÍPOJKY</vt:lpstr>
      <vt:lpstr>99 - OSTATNÍ NÁKLADY</vt:lpstr>
      <vt:lpstr>'99 - OSTATNÍ NÁKLADY'!Názvy_tisku</vt:lpstr>
      <vt:lpstr>'Rekapitulace stavby'!Názvy_tisku</vt:lpstr>
      <vt:lpstr>'SO 310 - VODOVOD'!Názvy_tisku</vt:lpstr>
      <vt:lpstr>'SO 320 - VODOVODNÍ PŘÍPOJKY'!Názvy_tisku</vt:lpstr>
      <vt:lpstr>'99 - OSTATNÍ NÁKLADY'!Oblast_tisku</vt:lpstr>
      <vt:lpstr>'Rekapitulace stavby'!Oblast_tisku</vt:lpstr>
      <vt:lpstr>'SO 310 - VODOVOD'!Oblast_tisku</vt:lpstr>
      <vt:lpstr>'SO 320 - VODOVODNÍ PŘÍPOJKY'!Oblast_tisku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michalo</dc:creator>
  <cp:lastModifiedBy>michalo</cp:lastModifiedBy>
  <dcterms:created xsi:type="dcterms:W3CDTF">2023-08-14T13:47:44Z</dcterms:created>
  <dcterms:modified xsi:type="dcterms:W3CDTF">2023-08-14T13:50:43Z</dcterms:modified>
</cp:coreProperties>
</file>