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4 Projekty\2023 Zakázky malého rozsahu\Brno  Zouvalka\"/>
    </mc:Choice>
  </mc:AlternateContent>
  <xr:revisionPtr revIDLastSave="0" documentId="13_ncr:1_{6759924A-96DE-4AA9-92B6-73CF1FC0F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. Rozpočet s výkazem výměr a p" sheetId="1" r:id="rId1"/>
  </sheets>
  <definedNames>
    <definedName name="_xlnm.Print_Titles" localSheetId="0">'5. Rozpočet s výkazem výměr a p'!$6:$6</definedName>
    <definedName name="_xlnm.Print_Area" localSheetId="0">'5. Rozpočet s výkazem výměr a p'!$A$1:$G$94</definedName>
  </definedNames>
  <calcPr calcId="191029" iterateCount="1"/>
</workbook>
</file>

<file path=xl/calcChain.xml><?xml version="1.0" encoding="utf-8"?>
<calcChain xmlns="http://schemas.openxmlformats.org/spreadsheetml/2006/main">
  <c r="E81" i="1" l="1"/>
  <c r="E80" i="1"/>
  <c r="E78" i="1" s="1"/>
  <c r="G78" i="1" s="1"/>
  <c r="E75" i="1"/>
  <c r="G75" i="1" s="1"/>
  <c r="E74" i="1"/>
  <c r="E72" i="1" s="1"/>
  <c r="G72" i="1" s="1"/>
  <c r="E71" i="1"/>
  <c r="E69" i="1" s="1"/>
  <c r="G69" i="1" s="1"/>
  <c r="E68" i="1"/>
  <c r="E66" i="1" s="1"/>
  <c r="G66" i="1" s="1"/>
  <c r="E58" i="1"/>
  <c r="E33" i="1"/>
  <c r="E65" i="1"/>
  <c r="E63" i="1" s="1"/>
  <c r="G63" i="1" s="1"/>
  <c r="E54" i="1"/>
  <c r="E52" i="1" s="1"/>
  <c r="G52" i="1" s="1"/>
  <c r="E51" i="1"/>
  <c r="E49" i="1" s="1"/>
  <c r="G49" i="1" s="1"/>
  <c r="E48" i="1"/>
  <c r="E46" i="1" s="1"/>
  <c r="G46" i="1" s="1"/>
  <c r="E42" i="1"/>
  <c r="G42" i="1" s="1"/>
  <c r="E37" i="1"/>
  <c r="G37" i="1" s="1"/>
  <c r="E61" i="1"/>
  <c r="E29" i="1"/>
  <c r="E28" i="1"/>
  <c r="E26" i="1" s="1"/>
  <c r="G26" i="1" s="1"/>
  <c r="E22" i="1"/>
  <c r="E24" i="1"/>
  <c r="E23" i="1"/>
  <c r="E19" i="1"/>
  <c r="E18" i="1"/>
  <c r="E17" i="1"/>
  <c r="E16" i="1"/>
  <c r="E9" i="1"/>
  <c r="G9" i="1" s="1"/>
  <c r="G31" i="1"/>
  <c r="G88" i="1"/>
  <c r="G85" i="1"/>
  <c r="G81" i="1"/>
  <c r="G55" i="1"/>
  <c r="G58" i="1" l="1"/>
  <c r="E20" i="1"/>
  <c r="E36" i="1"/>
  <c r="E34" i="1" s="1"/>
  <c r="G34" i="1" s="1"/>
  <c r="G20" i="1"/>
  <c r="E14" i="1"/>
  <c r="G14" i="1" s="1"/>
  <c r="F91" i="1" s="1"/>
</calcChain>
</file>

<file path=xl/sharedStrings.xml><?xml version="1.0" encoding="utf-8"?>
<sst xmlns="http://schemas.openxmlformats.org/spreadsheetml/2006/main" count="146" uniqueCount="110">
  <si>
    <t>Č.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</si>
  <si>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</si>
  <si>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</si>
  <si>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</si>
  <si>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</si>
  <si>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</si>
  <si>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</si>
  <si>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</si>
  <si>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3</t>
  </si>
  <si>
    <t>4</t>
  </si>
  <si>
    <t>5</t>
  </si>
  <si>
    <t>6</t>
  </si>
  <si>
    <t>7</t>
  </si>
  <si>
    <t>8</t>
  </si>
  <si>
    <t>155211112</t>
  </si>
  <si>
    <t xml:space="preserve">Očištění skalních ploch horolezeckou technikou odstranění vegetace včetně stažení k zemi, odklizení na hromady na vzdálenost do 50 m nebo na naložení na dopravní prostředek keřů a stromů do průměru 10 cm   </t>
  </si>
  <si>
    <t>m2</t>
  </si>
  <si>
    <t xml:space="preserve">Soubor 01 - Očištění a příprava   </t>
  </si>
  <si>
    <t>155211311</t>
  </si>
  <si>
    <t xml:space="preserve">Odtěžení nestabilních hornin ze skalních stěn horolezeckou technikou s přehozením na vzdálenost do 3 m nebo s naložením na dopravní prostředek s použitím pneumatického nářadí   </t>
  </si>
  <si>
    <t>m3</t>
  </si>
  <si>
    <t>155211313</t>
  </si>
  <si>
    <t xml:space="preserve">Odtěžení nestabilních hornin ze skalních stěn horolezeckou technikou s přehozením na vzdálenost do 3 m nebo s naložením na dopravní prostředek hydraulickými klíny   </t>
  </si>
  <si>
    <t>034002000</t>
  </si>
  <si>
    <t xml:space="preserve">Zabezpečení staveniště   </t>
  </si>
  <si>
    <t>062002000</t>
  </si>
  <si>
    <t xml:space="preserve">Ztížené dopravní podmínky   </t>
  </si>
  <si>
    <t>kpl</t>
  </si>
  <si>
    <t>063002000</t>
  </si>
  <si>
    <t xml:space="preserve">Práce na těžce přístupných místech   </t>
  </si>
  <si>
    <t>155211122</t>
  </si>
  <si>
    <t xml:space="preserve">Očištění skalních ploch horolezeckou technikou očištění ručními nástroji motykami, páčidly   </t>
  </si>
  <si>
    <t>121112003</t>
  </si>
  <si>
    <t xml:space="preserve">Sejmutí ornice ručně při souvislé ploše, tl. vrstvy do 200 mm   </t>
  </si>
  <si>
    <t xml:space="preserve">Soubor 04 - Zajištění svahů   </t>
  </si>
  <si>
    <t>155212116</t>
  </si>
  <si>
    <t xml:space="preserve">Vrty do skalních stěn prováděné horolezeckou technikou hloubky do 5 m přenosnými vrtacími kladivy průměru do 56 mm, v hornině tř. V a VI   </t>
  </si>
  <si>
    <t>m</t>
  </si>
  <si>
    <t>155213112</t>
  </si>
  <si>
    <t xml:space="preserve">Trny z oceli prováděné horolezeckou technikou bez oka z celozávitové oceli pro uchycení sítí zainjektované cementovou maltou délky do 3 m, průměru přes 20 do 26 mm   </t>
  </si>
  <si>
    <t>kus</t>
  </si>
  <si>
    <t xml:space="preserve">"Oblast III - stabilizace bloků - CKT S670H, pr. 25 mm, délky 2,0 m"10   </t>
  </si>
  <si>
    <t>155213612</t>
  </si>
  <si>
    <t xml:space="preserve">Trny z injekčních zavrtávacích tyčí prováděné horolezeckou technikou zainjektované cementovou maltou průměru 32 mm včetně vrtů přenosnými vrtacími kladivy na ztracenou korunku průměru 51 mm, délky přes 2 do 3 m   </t>
  </si>
  <si>
    <t>466986221</t>
  </si>
  <si>
    <t xml:space="preserve">Haťová podélná nebo příčná konstrukce na suchu nebo ve vodě  složená z vrstev vrbového klestu, utaženého povázkami a z vrstev výplně z kamene nebo jiné sypaniny typ moravský nebo bukovínský, s výplní ze sypaniny získané na staveništi   </t>
  </si>
  <si>
    <t>467951120</t>
  </si>
  <si>
    <t xml:space="preserve">Práh dřevěný z výřezů pro stavební účely  zajištění na vzdušné straně pilotami O od 150 do 190 mm, délky od 1,5 do 1,8 m, zaraženými v osové vzdálenosti od 1 do 3 m jednoduchý z kulatiny O od 200 do 290 mm   </t>
  </si>
  <si>
    <t>789324210</t>
  </si>
  <si>
    <t xml:space="preserve">Zhotovení nátěru ocelových konstrukcí  třídy IV dvousložkového základního, tloušťky do 40 µm   </t>
  </si>
  <si>
    <t>24629111</t>
  </si>
  <si>
    <t xml:space="preserve">hmota nátěrová PUR základní na ocelové konstrukce   </t>
  </si>
  <si>
    <t>kg</t>
  </si>
  <si>
    <t>789324220</t>
  </si>
  <si>
    <t xml:space="preserve">Zhotovení nátěru ocelových konstrukcí  třídy IV dvousložkového krycího (vrchního), tloušťky do 40 µm   </t>
  </si>
  <si>
    <t>24613582</t>
  </si>
  <si>
    <t xml:space="preserve">hmota nátěrová PUR krycí (email) na kovy   </t>
  </si>
  <si>
    <t>161111512</t>
  </si>
  <si>
    <t xml:space="preserve">Svislé přemístění výkopku nošením bez naložení, avšak s vyprázdněním nádoby na hromady nebo do dopravního prostředku z horniny třídy těžitelnosti II skupiny 4 a 5, při hloubce výkopu přes 3 do 6 m   </t>
  </si>
  <si>
    <t xml:space="preserve">Soubor 08 - Přesuny hmot a dokončovací práce   </t>
  </si>
  <si>
    <t>162211211</t>
  </si>
  <si>
    <t xml:space="preserve">Vodorovné přemístění výkopku nebo sypaniny nošením s vyprázdněním nádoby na hromady nebo do dopravního prostředku na vzdálenost do 10 m z horniny třídy těžitelnosti II, skupiny 4 a 5   </t>
  </si>
  <si>
    <t>162211219</t>
  </si>
  <si>
    <t xml:space="preserve">Vodorovné přemístění výkopku nebo sypaniny nošením s vyprázdněním nádoby na hromady nebo do dopravního prostředku na vzdálenost do 10 m Příplatek za každých dalších 10 m k ceně -1211   </t>
  </si>
  <si>
    <t>162211331</t>
  </si>
  <si>
    <t xml:space="preserve">Vodorovné přemístění výkopku nebo sypaniny stavebním kolečkem s vyprázdněním kolečka na hromady nebo do dopravního prostředku na vzdálenost do 10 m z horniny třídy těžitelnosti III, skupiny 6 a 7   </t>
  </si>
  <si>
    <t xml:space="preserve">"přesun všech hmot z očisty a těžby pro potřeby hatí"29,7   </t>
  </si>
  <si>
    <t>162211339</t>
  </si>
  <si>
    <t xml:space="preserve">Vodorovné přemístění výkopku nebo sypaniny stavebním kolečkem s vyprázdněním kolečka na hromady nebo do dopravního prostředku na vzdálenost do 10 m Příplatek za každých dalších 10 m k ceně -1331   </t>
  </si>
  <si>
    <t xml:space="preserve">Celkem   </t>
  </si>
  <si>
    <t xml:space="preserve">Stavba:   </t>
  </si>
  <si>
    <t>Sanace svahu Zouvalka</t>
  </si>
  <si>
    <t xml:space="preserve">Zadavatel:   </t>
  </si>
  <si>
    <t>Statutární město Brno, magistrát města Brna</t>
  </si>
  <si>
    <t>"Oblast II - základní maloplošné odstranění křovin"66</t>
  </si>
  <si>
    <t>"Oblast III - základní maloplošné odstranění křovin"35</t>
  </si>
  <si>
    <t>"Oblast IV - základní maloplošné odstranění křovin"70</t>
  </si>
  <si>
    <t>"Oblast II - odtěžení bloků" 2*2*0,2+1,6*0,9*0,25+4*0,2*0,5*0,5</t>
  </si>
  <si>
    <t>"rezervní položka na neurčené pozice dle stavu masivu" 1,5</t>
  </si>
  <si>
    <t>"Oblast I - odtěžení bloků" 0,4*0,5*0,3*0,5+2*0,3*0,3+0,9+0,6*0,2+1,3*0,7*0,2</t>
  </si>
  <si>
    <t>"Oblast I - odtěžení bloků" 0,9*1,1*1,44+0,4*0,5*0,3*0,5</t>
  </si>
  <si>
    <t>"Oblast II - odtěžení bloků" 4*0,2*0,5*0,5</t>
  </si>
  <si>
    <t>"rezervní položka na neurčené pozice dle stavu masivu" 1,0</t>
  </si>
  <si>
    <t xml:space="preserve">"Oblast II - stabilizace bloků - CKT S670H, pr. 25 mm, délky 2,0 m"5   </t>
  </si>
  <si>
    <t>"Vrty pro kotevní prvky CKT délky 2,0 m, délka vrtu * počet kusů"1,8*19</t>
  </si>
  <si>
    <t>"Oblast II - kotevní prvky pro palisády R32/360 dl. 2 m"36</t>
  </si>
  <si>
    <t>"Oblast I - kotevní prvky pro palisády R32/360 dl. 2 m"21</t>
  </si>
  <si>
    <t>"Oblast III - stabilizace bloků - CKT S670H, pr. 25 mm, délky 2,0 m"4</t>
  </si>
  <si>
    <t>"Oblast III - odtěžení bloků" 1,3*0,6*0,3</t>
  </si>
  <si>
    <t xml:space="preserve">"nátěr všech kotevních prvků včetně matek a podložek"(0,2*0,2*2+0,01+0,0125)*(57+19)   </t>
  </si>
  <si>
    <t xml:space="preserve">"spotřeba hmoty cca 1 kg/4m2"7,790/4+0,052"zaokrouhlení"   </t>
  </si>
  <si>
    <t>"Dodání a provedení protierozních hatí ve svahu"0,6*0,45"délka hatí, výška, mocnost zásypu"
"Oblast I - hatě v délce 18+14  m - 32 m"
"Oblast II - hatě v délce 5++5+2,5+5+3,5  m - 29 m"  
"Oblast IV - hatě v délce 4+3,5+2,7+2+2,5+2,5+2+2,4+3,5  m - 25 m"</t>
  </si>
  <si>
    <t>"Lokální odkopávky a úpravy pro realizace palisád a hatí, mocnost zásahu do šířky 0,5m"(98+86)*0,5</t>
  </si>
  <si>
    <t xml:space="preserve">"svislé přemístění rubaniny do valů a hatí, cca 35% z těžby"0,35*(4,506+2,656)   </t>
  </si>
  <si>
    <t xml:space="preserve">"roznos ruční po svahu do kamenných valů, z těžby bloků, očisty a odkopávek, cca 70%"(34,213+4,506+2,656+92*0,2)*0,7   </t>
  </si>
  <si>
    <t xml:space="preserve">"roznos materiálu do vzdálenosti cca 100 m, cca 70% objemu"(34,213+4,506+2,656+92*0,2)*0,7*5   </t>
  </si>
  <si>
    <t xml:space="preserve">"Zajištění pohybu osob po svahu, kotevní prvky pro práce ve výškách dle NV č. 362/205 Sb."950"plocha dle zákresu dotčeného území prací"   </t>
  </si>
  <si>
    <t xml:space="preserve">"Oblast I"(23+57+42) dílčí plochy zásahu"*0,1"průměrná mocnost zásahu"   </t>
  </si>
  <si>
    <t xml:space="preserve">"Oblast II" (91+24,5) dílčí plochy zásahu*0,1"průměrná mocnost zásahu"   </t>
  </si>
  <si>
    <t xml:space="preserve">"Oblast III"(24,5+23) dílčí plochy zásahu"*0,075"průměrná mocnost zásahu"   </t>
  </si>
  <si>
    <t xml:space="preserve">"Oblast IV"(14+55) dílčí plochy zásahu"*0,1"průměrná mocnost zásahu"   </t>
  </si>
  <si>
    <t xml:space="preserve">"specifikovaná barva RAL 9005, nátěr matný, koeficient množství na konečné nátěry"1,1*2,0+0,8"zaokrouhlení"   </t>
  </si>
  <si>
    <t xml:space="preserve">"Dodání a montáž kulatiny do ochranných palisád dle technické dokumentace - sloupky pr. 200 mm, délky 1 m, vč vrtu pr. 35 mm"57   </t>
  </si>
  <si>
    <r>
      <t xml:space="preserve">"Dodání a montáž kulatiny do ochranných palisád dle technické dokumentace - vodorovné pažiny pr. 150 - 200 mm, délky 2 m, vč. opracování"
"Oblast I - 34 m; Oblast II - 64 m"
</t>
    </r>
    <r>
      <rPr>
        <b/>
        <sz val="10"/>
        <color rgb="FF333333"/>
        <rFont val="Arial CE"/>
        <family val="2"/>
        <charset val="238"/>
      </rPr>
      <t>"každé pole s minimálně 4 ks vodorovných prvků!"</t>
    </r>
  </si>
  <si>
    <t xml:space="preserve">"Dodání dřevěných prvků včetně trvalého ochranného nátěru"0   </t>
  </si>
  <si>
    <t>"příplatek k dopravě k hatím do 150 m"15*34</t>
  </si>
  <si>
    <t xml:space="preserve">"dočasné ochranné textilní clony"550   </t>
  </si>
  <si>
    <t xml:space="preserve">"ztížené podmínky na umístění výkonného kompresoru, hadic délky nad 200 m a pomocných rozdělovačů vzduchu a zásobníků"1   </t>
  </si>
  <si>
    <t xml:space="preserve">"ohraničení a zajištění staveniště proti vstupu nepovolaných osob"100   </t>
  </si>
  <si>
    <t>SOUPIS PRACÍ 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</si>
</sst>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63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rgb="FF333333"/>
      <name val="Arial CE"/>
      <family val="2"/>
      <charset val="238"/>
    </font>
    <font>
      <b/>
      <sz val="1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2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164" fontId="3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center" vertical="top" wrapText="1"/>
      <protection locked="0"/>
    </xf>
    <xf numFmtId="0" fontId="6" fillId="0" borderId="0" xfId="0" applyFont="1" applyAlignment="1" applyProtection="1">
      <alignment horizontal="left"/>
    </xf>
    <xf numFmtId="37" fontId="6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37" fontId="7" fillId="0" borderId="2" xfId="0" applyNumberFormat="1" applyFont="1" applyBorder="1" applyAlignment="1">
      <alignment horizontal="center" vertical="top"/>
      <protection locked="0"/>
    </xf>
    <xf numFmtId="0" fontId="7" fillId="0" borderId="2" xfId="0" applyFont="1" applyBorder="1" applyAlignment="1">
      <alignment horizontal="center" vertical="top" wrapText="1"/>
      <protection locked="0"/>
    </xf>
    <xf numFmtId="0" fontId="7" fillId="0" borderId="2" xfId="0" applyFont="1" applyBorder="1" applyAlignment="1">
      <alignment horizontal="left" vertical="top" wrapText="1"/>
      <protection locked="0"/>
    </xf>
    <xf numFmtId="164" fontId="7" fillId="0" borderId="2" xfId="0" applyNumberFormat="1" applyFont="1" applyBorder="1" applyAlignment="1">
      <alignment horizontal="right" vertical="top"/>
      <protection locked="0"/>
    </xf>
    <xf numFmtId="39" fontId="7" fillId="0" borderId="2" xfId="0" applyNumberFormat="1" applyFont="1" applyBorder="1" applyAlignment="1">
      <alignment horizontal="right" vertical="top"/>
      <protection locked="0"/>
    </xf>
    <xf numFmtId="37" fontId="8" fillId="0" borderId="0" xfId="0" applyNumberFormat="1" applyFont="1" applyAlignment="1">
      <alignment horizontal="center" vertical="top"/>
      <protection locked="0"/>
    </xf>
    <xf numFmtId="0" fontId="8" fillId="0" borderId="0" xfId="0" applyFont="1" applyAlignment="1">
      <alignment horizontal="center" vertical="top" wrapText="1"/>
      <protection locked="0"/>
    </xf>
    <xf numFmtId="0" fontId="8" fillId="0" borderId="0" xfId="0" applyFont="1" applyAlignment="1">
      <alignment horizontal="left" vertical="top" wrapText="1"/>
      <protection locked="0"/>
    </xf>
    <xf numFmtId="164" fontId="8" fillId="0" borderId="0" xfId="0" applyNumberFormat="1" applyFont="1" applyAlignment="1">
      <alignment horizontal="right" vertical="top"/>
      <protection locked="0"/>
    </xf>
    <xf numFmtId="39" fontId="8" fillId="0" borderId="0" xfId="0" applyNumberFormat="1" applyFont="1" applyAlignment="1">
      <alignment horizontal="right" vertical="top"/>
      <protection locked="0"/>
    </xf>
    <xf numFmtId="37" fontId="9" fillId="0" borderId="0" xfId="0" applyNumberFormat="1" applyFont="1" applyAlignment="1">
      <alignment horizontal="center" vertical="top"/>
      <protection locked="0"/>
    </xf>
    <xf numFmtId="0" fontId="9" fillId="0" borderId="0" xfId="0" applyFont="1" applyAlignment="1">
      <alignment horizontal="center" vertical="top" wrapText="1"/>
      <protection locked="0"/>
    </xf>
    <xf numFmtId="0" fontId="9" fillId="0" borderId="0" xfId="0" applyFont="1" applyAlignment="1">
      <alignment horizontal="left" vertical="top" wrapText="1"/>
      <protection locked="0"/>
    </xf>
    <xf numFmtId="164" fontId="9" fillId="0" borderId="0" xfId="0" applyNumberFormat="1" applyFont="1" applyAlignment="1">
      <alignment horizontal="right" vertical="top"/>
      <protection locked="0"/>
    </xf>
    <xf numFmtId="39" fontId="9" fillId="0" borderId="0" xfId="0" applyNumberFormat="1" applyFont="1" applyAlignment="1">
      <alignment horizontal="right" vertical="top"/>
      <protection locked="0"/>
    </xf>
    <xf numFmtId="37" fontId="10" fillId="0" borderId="2" xfId="0" applyNumberFormat="1" applyFont="1" applyBorder="1" applyAlignment="1">
      <alignment horizontal="center" vertical="top"/>
      <protection locked="0"/>
    </xf>
    <xf numFmtId="0" fontId="10" fillId="0" borderId="2" xfId="0" applyFont="1" applyBorder="1" applyAlignment="1">
      <alignment horizontal="center" vertical="top" wrapText="1"/>
      <protection locked="0"/>
    </xf>
    <xf numFmtId="0" fontId="10" fillId="0" borderId="2" xfId="0" applyFont="1" applyBorder="1" applyAlignment="1">
      <alignment horizontal="left" vertical="top" wrapText="1"/>
      <protection locked="0"/>
    </xf>
    <xf numFmtId="164" fontId="10" fillId="0" borderId="2" xfId="0" applyNumberFormat="1" applyFont="1" applyBorder="1" applyAlignment="1">
      <alignment horizontal="right" vertical="top"/>
      <protection locked="0"/>
    </xf>
    <xf numFmtId="39" fontId="10" fillId="0" borderId="2" xfId="0" applyNumberFormat="1" applyFont="1" applyBorder="1" applyAlignment="1">
      <alignment horizontal="right" vertical="top"/>
      <protection locked="0"/>
    </xf>
    <xf numFmtId="0" fontId="3" fillId="0" borderId="0" xfId="0" applyFont="1" applyAlignment="1" applyProtection="1">
      <alignment horizontal="center" vertical="top" wrapText="1"/>
    </xf>
    <xf numFmtId="39" fontId="6" fillId="0" borderId="2" xfId="0" applyNumberFormat="1" applyFont="1" applyBorder="1" applyAlignment="1">
      <alignment horizontal="right" vertical="top"/>
      <protection locked="0"/>
    </xf>
    <xf numFmtId="37" fontId="6" fillId="4" borderId="3" xfId="0" applyNumberFormat="1" applyFont="1" applyFill="1" applyBorder="1" applyAlignment="1">
      <alignment horizontal="center" vertical="top"/>
      <protection locked="0"/>
    </xf>
    <xf numFmtId="0" fontId="6" fillId="4" borderId="4" xfId="0" applyFont="1" applyFill="1" applyBorder="1" applyAlignment="1">
      <alignment horizontal="center" vertical="top" wrapText="1"/>
      <protection locked="0"/>
    </xf>
    <xf numFmtId="164" fontId="6" fillId="4" borderId="4" xfId="0" applyNumberFormat="1" applyFont="1" applyFill="1" applyBorder="1" applyAlignment="1">
      <alignment horizontal="right" vertical="top"/>
      <protection locked="0"/>
    </xf>
    <xf numFmtId="0" fontId="12" fillId="4" borderId="4" xfId="0" applyFont="1" applyFill="1" applyBorder="1" applyAlignment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39" fontId="12" fillId="4" borderId="4" xfId="0" applyNumberFormat="1" applyFont="1" applyFill="1" applyBorder="1" applyAlignment="1">
      <alignment horizontal="center" vertical="top"/>
      <protection locked="0"/>
    </xf>
    <xf numFmtId="39" fontId="12" fillId="4" borderId="5" xfId="0" applyNumberFormat="1" applyFont="1" applyFill="1" applyBorder="1" applyAlignment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showGridLines="0" tabSelected="1" zoomScaleNormal="100" workbookViewId="0">
      <pane ySplit="8" topLeftCell="A9" activePane="bottomLeft" state="frozenSplit"/>
      <selection pane="bottomLeft" activeCell="P16" sqref="P16"/>
    </sheetView>
  </sheetViews>
  <sheetFormatPr defaultColWidth="10.5" defaultRowHeight="12" customHeight="1" x14ac:dyDescent="0.15"/>
  <cols>
    <col min="1" max="1" width="5" style="14" customWidth="1"/>
    <col min="2" max="2" width="12.83203125" style="15" customWidth="1"/>
    <col min="3" max="3" width="62" style="2" customWidth="1"/>
    <col min="4" max="4" width="6.6640625" style="15" customWidth="1"/>
    <col min="5" max="5" width="11.6640625" style="3" customWidth="1"/>
    <col min="6" max="6" width="12" style="4" customWidth="1"/>
    <col min="7" max="7" width="14.1640625" style="4" customWidth="1"/>
    <col min="8" max="16384" width="10.5" style="1"/>
  </cols>
  <sheetData>
    <row r="1" spans="1:7" ht="27.75" customHeight="1" thickBot="1" x14ac:dyDescent="0.2">
      <c r="A1" s="47" t="s">
        <v>109</v>
      </c>
      <c r="B1" s="48"/>
      <c r="C1" s="48"/>
      <c r="D1" s="48"/>
      <c r="E1" s="48"/>
      <c r="F1" s="48"/>
      <c r="G1" s="49"/>
    </row>
    <row r="2" spans="1:7" ht="12.75" customHeight="1" x14ac:dyDescent="0.2">
      <c r="A2" s="16" t="s">
        <v>70</v>
      </c>
      <c r="C2" s="16" t="s">
        <v>71</v>
      </c>
      <c r="D2" s="11"/>
      <c r="E2" s="5"/>
      <c r="F2" s="5"/>
      <c r="G2" s="5"/>
    </row>
    <row r="3" spans="1:7" ht="6.75" customHeight="1" x14ac:dyDescent="0.15">
      <c r="A3" s="17"/>
      <c r="C3" s="19"/>
      <c r="D3" s="41"/>
      <c r="E3" s="6"/>
      <c r="F3" s="7"/>
      <c r="G3" s="7"/>
    </row>
    <row r="4" spans="1:7" ht="12.75" customHeight="1" x14ac:dyDescent="0.2">
      <c r="A4" s="18" t="s">
        <v>72</v>
      </c>
      <c r="C4" s="18" t="s">
        <v>73</v>
      </c>
      <c r="D4" s="12"/>
      <c r="E4" s="8"/>
      <c r="F4" s="8"/>
      <c r="G4" s="8"/>
    </row>
    <row r="5" spans="1:7" ht="6" customHeight="1" thickBot="1" x14ac:dyDescent="0.25">
      <c r="A5" s="13"/>
      <c r="B5" s="13"/>
      <c r="C5" s="9"/>
      <c r="D5" s="13"/>
      <c r="E5" s="9"/>
      <c r="F5" s="9"/>
      <c r="G5" s="9"/>
    </row>
    <row r="6" spans="1:7" ht="26.25" thickBot="1" x14ac:dyDescent="0.2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</row>
    <row r="7" spans="1:7" ht="12.75" hidden="1" customHeight="1" thickBot="1" x14ac:dyDescent="0.2">
      <c r="A7" s="10" t="s">
        <v>7</v>
      </c>
      <c r="B7" s="10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</row>
    <row r="8" spans="1:7" ht="4.5" customHeight="1" x14ac:dyDescent="0.2">
      <c r="A8" s="13"/>
      <c r="B8" s="13"/>
      <c r="C8" s="9"/>
      <c r="D8" s="13"/>
      <c r="E8" s="9"/>
      <c r="F8" s="9"/>
      <c r="G8" s="9"/>
    </row>
    <row r="9" spans="1:7" ht="51" x14ac:dyDescent="0.15">
      <c r="A9" s="21">
        <v>1</v>
      </c>
      <c r="B9" s="22" t="s">
        <v>14</v>
      </c>
      <c r="C9" s="23" t="s">
        <v>15</v>
      </c>
      <c r="D9" s="22" t="s">
        <v>16</v>
      </c>
      <c r="E9" s="24">
        <f>E11+E12+E13</f>
        <v>171</v>
      </c>
      <c r="F9" s="25"/>
      <c r="G9" s="42">
        <f>F9*E9</f>
        <v>0</v>
      </c>
    </row>
    <row r="10" spans="1:7" ht="12.75" x14ac:dyDescent="0.15">
      <c r="A10" s="26"/>
      <c r="B10" s="27"/>
      <c r="C10" s="28" t="s">
        <v>17</v>
      </c>
      <c r="D10" s="27"/>
      <c r="E10" s="29"/>
      <c r="F10" s="30"/>
      <c r="G10" s="30"/>
    </row>
    <row r="11" spans="1:7" ht="12.75" x14ac:dyDescent="0.15">
      <c r="A11" s="31"/>
      <c r="B11" s="32"/>
      <c r="C11" s="33" t="s">
        <v>74</v>
      </c>
      <c r="D11" s="32"/>
      <c r="E11" s="34">
        <v>66</v>
      </c>
      <c r="F11" s="35"/>
      <c r="G11" s="35"/>
    </row>
    <row r="12" spans="1:7" ht="12.75" x14ac:dyDescent="0.15">
      <c r="A12" s="31"/>
      <c r="B12" s="32"/>
      <c r="C12" s="33" t="s">
        <v>75</v>
      </c>
      <c r="D12" s="32"/>
      <c r="E12" s="34">
        <v>35</v>
      </c>
      <c r="F12" s="35"/>
      <c r="G12" s="35"/>
    </row>
    <row r="13" spans="1:7" ht="12.75" x14ac:dyDescent="0.15">
      <c r="A13" s="31"/>
      <c r="B13" s="32"/>
      <c r="C13" s="33" t="s">
        <v>76</v>
      </c>
      <c r="D13" s="32"/>
      <c r="E13" s="34">
        <v>70</v>
      </c>
      <c r="F13" s="35"/>
      <c r="G13" s="35"/>
    </row>
    <row r="14" spans="1:7" ht="25.5" x14ac:dyDescent="0.15">
      <c r="A14" s="21">
        <v>2</v>
      </c>
      <c r="B14" s="22" t="s">
        <v>30</v>
      </c>
      <c r="C14" s="23" t="s">
        <v>31</v>
      </c>
      <c r="D14" s="22" t="s">
        <v>20</v>
      </c>
      <c r="E14" s="24">
        <f>SUM(E16:E19)</f>
        <v>34.212499999999999</v>
      </c>
      <c r="F14" s="25"/>
      <c r="G14" s="42">
        <f>F14*E14</f>
        <v>0</v>
      </c>
    </row>
    <row r="15" spans="1:7" ht="12.75" x14ac:dyDescent="0.15">
      <c r="A15" s="26"/>
      <c r="B15" s="27"/>
      <c r="C15" s="28" t="s">
        <v>17</v>
      </c>
      <c r="D15" s="27"/>
      <c r="E15" s="29"/>
      <c r="F15" s="30"/>
      <c r="G15" s="30"/>
    </row>
    <row r="16" spans="1:7" ht="25.5" x14ac:dyDescent="0.15">
      <c r="A16" s="31"/>
      <c r="B16" s="32"/>
      <c r="C16" s="33" t="s">
        <v>97</v>
      </c>
      <c r="D16" s="32"/>
      <c r="E16" s="34">
        <f>(23+57+42)*0.1</f>
        <v>12.200000000000001</v>
      </c>
      <c r="F16" s="35"/>
      <c r="G16" s="35"/>
    </row>
    <row r="17" spans="1:7" ht="25.5" x14ac:dyDescent="0.15">
      <c r="A17" s="31"/>
      <c r="B17" s="32"/>
      <c r="C17" s="33" t="s">
        <v>98</v>
      </c>
      <c r="D17" s="32"/>
      <c r="E17" s="34">
        <f>(91+24.5)*0.1</f>
        <v>11.55</v>
      </c>
      <c r="F17" s="35"/>
      <c r="G17" s="35"/>
    </row>
    <row r="18" spans="1:7" ht="25.5" x14ac:dyDescent="0.15">
      <c r="A18" s="31"/>
      <c r="B18" s="32"/>
      <c r="C18" s="33" t="s">
        <v>99</v>
      </c>
      <c r="D18" s="32"/>
      <c r="E18" s="34">
        <f>(24.5+23)*0.075</f>
        <v>3.5625</v>
      </c>
      <c r="F18" s="35"/>
      <c r="G18" s="35"/>
    </row>
    <row r="19" spans="1:7" ht="25.5" x14ac:dyDescent="0.15">
      <c r="A19" s="31"/>
      <c r="B19" s="32"/>
      <c r="C19" s="33" t="s">
        <v>100</v>
      </c>
      <c r="D19" s="32"/>
      <c r="E19" s="34">
        <f>(14+55)*0.1</f>
        <v>6.9</v>
      </c>
      <c r="F19" s="35"/>
      <c r="G19" s="35"/>
    </row>
    <row r="20" spans="1:7" ht="51" x14ac:dyDescent="0.15">
      <c r="A20" s="21">
        <v>3</v>
      </c>
      <c r="B20" s="22" t="s">
        <v>18</v>
      </c>
      <c r="C20" s="23" t="s">
        <v>19</v>
      </c>
      <c r="D20" s="22" t="s">
        <v>20</v>
      </c>
      <c r="E20" s="24">
        <f>E22+E23+E24+E25</f>
        <v>4.5060000000000002</v>
      </c>
      <c r="F20" s="25"/>
      <c r="G20" s="42">
        <f>F20*E20</f>
        <v>0</v>
      </c>
    </row>
    <row r="21" spans="1:7" ht="12.75" x14ac:dyDescent="0.15">
      <c r="A21" s="26"/>
      <c r="B21" s="27"/>
      <c r="C21" s="28" t="s">
        <v>17</v>
      </c>
      <c r="D21" s="27"/>
      <c r="E21" s="29"/>
      <c r="F21" s="30"/>
      <c r="G21" s="30"/>
    </row>
    <row r="22" spans="1:7" ht="25.5" x14ac:dyDescent="0.15">
      <c r="A22" s="31"/>
      <c r="B22" s="32"/>
      <c r="C22" s="33" t="s">
        <v>79</v>
      </c>
      <c r="D22" s="32"/>
      <c r="E22" s="34">
        <f>0.4*0.5*0.3*0.5+2*0.3*0.3+0.9+0.6*0.2+1.3*0.7*0.2</f>
        <v>1.4119999999999999</v>
      </c>
      <c r="F22" s="35"/>
      <c r="G22" s="35"/>
    </row>
    <row r="23" spans="1:7" ht="16.5" customHeight="1" x14ac:dyDescent="0.15">
      <c r="A23" s="31"/>
      <c r="B23" s="32"/>
      <c r="C23" s="33" t="s">
        <v>77</v>
      </c>
      <c r="D23" s="32"/>
      <c r="E23" s="34">
        <f>2*2*0.2+1.6*0.9*0.25+4*0.2*0.5*0.5</f>
        <v>1.36</v>
      </c>
      <c r="F23" s="35"/>
      <c r="G23" s="35"/>
    </row>
    <row r="24" spans="1:7" ht="12.75" x14ac:dyDescent="0.15">
      <c r="A24" s="31"/>
      <c r="B24" s="32"/>
      <c r="C24" s="33" t="s">
        <v>88</v>
      </c>
      <c r="D24" s="32"/>
      <c r="E24" s="34">
        <f xml:space="preserve"> 1.3*0.6*0.3</f>
        <v>0.23399999999999999</v>
      </c>
      <c r="F24" s="35"/>
      <c r="G24" s="35"/>
    </row>
    <row r="25" spans="1:7" ht="12.75" x14ac:dyDescent="0.15">
      <c r="A25" s="31"/>
      <c r="B25" s="32"/>
      <c r="C25" s="33" t="s">
        <v>78</v>
      </c>
      <c r="D25" s="32"/>
      <c r="E25" s="34">
        <v>1.5</v>
      </c>
      <c r="F25" s="35"/>
      <c r="G25" s="35"/>
    </row>
    <row r="26" spans="1:7" ht="38.25" x14ac:dyDescent="0.15">
      <c r="A26" s="21">
        <v>4</v>
      </c>
      <c r="B26" s="22" t="s">
        <v>21</v>
      </c>
      <c r="C26" s="23" t="s">
        <v>22</v>
      </c>
      <c r="D26" s="22" t="s">
        <v>20</v>
      </c>
      <c r="E26" s="24">
        <f>E28+E29+E30</f>
        <v>2.6556000000000002</v>
      </c>
      <c r="F26" s="25"/>
      <c r="G26" s="42">
        <f>F26*E26</f>
        <v>0</v>
      </c>
    </row>
    <row r="27" spans="1:7" ht="12.75" x14ac:dyDescent="0.15">
      <c r="A27" s="26"/>
      <c r="B27" s="27"/>
      <c r="C27" s="28" t="s">
        <v>17</v>
      </c>
      <c r="D27" s="27"/>
      <c r="E27" s="29"/>
      <c r="F27" s="30"/>
      <c r="G27" s="30"/>
    </row>
    <row r="28" spans="1:7" ht="12.75" x14ac:dyDescent="0.15">
      <c r="A28" s="31"/>
      <c r="B28" s="32"/>
      <c r="C28" s="33" t="s">
        <v>80</v>
      </c>
      <c r="D28" s="32"/>
      <c r="E28" s="34">
        <f>0.9*1.1*1.44+0.4*0.5*0.3*0.5</f>
        <v>1.4556000000000002</v>
      </c>
      <c r="F28" s="35"/>
      <c r="G28" s="35"/>
    </row>
    <row r="29" spans="1:7" ht="12.75" x14ac:dyDescent="0.15">
      <c r="A29" s="31"/>
      <c r="B29" s="32"/>
      <c r="C29" s="33" t="s">
        <v>81</v>
      </c>
      <c r="D29" s="32"/>
      <c r="E29" s="34">
        <f>4*0.2*0.5*0.5</f>
        <v>0.2</v>
      </c>
      <c r="F29" s="35"/>
      <c r="G29" s="35"/>
    </row>
    <row r="30" spans="1:7" ht="12.75" x14ac:dyDescent="0.15">
      <c r="C30" s="33" t="s">
        <v>82</v>
      </c>
      <c r="E30" s="3">
        <v>1</v>
      </c>
    </row>
    <row r="31" spans="1:7" ht="12.75" x14ac:dyDescent="0.15">
      <c r="A31" s="21">
        <v>5</v>
      </c>
      <c r="B31" s="22" t="s">
        <v>32</v>
      </c>
      <c r="C31" s="23" t="s">
        <v>33</v>
      </c>
      <c r="D31" s="22" t="s">
        <v>16</v>
      </c>
      <c r="E31" s="24">
        <v>92</v>
      </c>
      <c r="F31" s="25"/>
      <c r="G31" s="42">
        <f>F31*E31</f>
        <v>0</v>
      </c>
    </row>
    <row r="32" spans="1:7" ht="12.75" x14ac:dyDescent="0.15">
      <c r="A32" s="26"/>
      <c r="B32" s="27"/>
      <c r="C32" s="28" t="s">
        <v>34</v>
      </c>
      <c r="D32" s="27"/>
      <c r="E32" s="29"/>
      <c r="F32" s="30"/>
      <c r="G32" s="30"/>
    </row>
    <row r="33" spans="1:7" ht="25.5" x14ac:dyDescent="0.15">
      <c r="A33" s="31"/>
      <c r="B33" s="32"/>
      <c r="C33" s="33" t="s">
        <v>92</v>
      </c>
      <c r="D33" s="32"/>
      <c r="E33" s="34">
        <f>(98+86)*0.5</f>
        <v>92</v>
      </c>
      <c r="F33" s="35"/>
      <c r="G33" s="35"/>
    </row>
    <row r="34" spans="1:7" ht="38.25" x14ac:dyDescent="0.15">
      <c r="A34" s="21">
        <v>6</v>
      </c>
      <c r="B34" s="22" t="s">
        <v>35</v>
      </c>
      <c r="C34" s="23" t="s">
        <v>36</v>
      </c>
      <c r="D34" s="22" t="s">
        <v>37</v>
      </c>
      <c r="E34" s="24">
        <f>E36</f>
        <v>34.200000000000003</v>
      </c>
      <c r="F34" s="25"/>
      <c r="G34" s="42">
        <f>F34*E34</f>
        <v>0</v>
      </c>
    </row>
    <row r="35" spans="1:7" ht="12.75" x14ac:dyDescent="0.15">
      <c r="A35" s="26"/>
      <c r="B35" s="27"/>
      <c r="C35" s="28" t="s">
        <v>34</v>
      </c>
      <c r="D35" s="27"/>
      <c r="E35" s="29"/>
      <c r="F35" s="30"/>
      <c r="G35" s="30"/>
    </row>
    <row r="36" spans="1:7" ht="25.5" x14ac:dyDescent="0.15">
      <c r="A36" s="31"/>
      <c r="B36" s="32"/>
      <c r="C36" s="33" t="s">
        <v>84</v>
      </c>
      <c r="D36" s="32"/>
      <c r="E36" s="34">
        <f>E37*1.8</f>
        <v>34.200000000000003</v>
      </c>
      <c r="F36" s="35"/>
      <c r="G36" s="35"/>
    </row>
    <row r="37" spans="1:7" ht="51" x14ac:dyDescent="0.15">
      <c r="A37" s="21">
        <v>7</v>
      </c>
      <c r="B37" s="22" t="s">
        <v>38</v>
      </c>
      <c r="C37" s="23" t="s">
        <v>39</v>
      </c>
      <c r="D37" s="22" t="s">
        <v>40</v>
      </c>
      <c r="E37" s="24">
        <f>E39+E40+E41</f>
        <v>19</v>
      </c>
      <c r="F37" s="25"/>
      <c r="G37" s="42">
        <f>F37*E37</f>
        <v>0</v>
      </c>
    </row>
    <row r="38" spans="1:7" ht="12.75" x14ac:dyDescent="0.15">
      <c r="A38" s="26"/>
      <c r="B38" s="27"/>
      <c r="C38" s="28" t="s">
        <v>34</v>
      </c>
      <c r="D38" s="27"/>
      <c r="E38" s="29"/>
      <c r="F38" s="30"/>
      <c r="G38" s="30"/>
    </row>
    <row r="39" spans="1:7" ht="25.5" x14ac:dyDescent="0.15">
      <c r="A39" s="31"/>
      <c r="B39" s="32"/>
      <c r="C39" s="33" t="s">
        <v>83</v>
      </c>
      <c r="D39" s="32"/>
      <c r="E39" s="34">
        <v>5</v>
      </c>
      <c r="F39" s="35"/>
      <c r="G39" s="35"/>
    </row>
    <row r="40" spans="1:7" ht="25.5" x14ac:dyDescent="0.15">
      <c r="A40" s="31"/>
      <c r="B40" s="32"/>
      <c r="C40" s="33" t="s">
        <v>41</v>
      </c>
      <c r="D40" s="32"/>
      <c r="E40" s="34">
        <v>10</v>
      </c>
      <c r="F40" s="35"/>
      <c r="G40" s="35"/>
    </row>
    <row r="41" spans="1:7" ht="25.5" x14ac:dyDescent="0.15">
      <c r="A41" s="31"/>
      <c r="B41" s="32"/>
      <c r="C41" s="33" t="s">
        <v>87</v>
      </c>
      <c r="D41" s="32"/>
      <c r="E41" s="34">
        <v>4</v>
      </c>
      <c r="F41" s="35"/>
      <c r="G41" s="35"/>
    </row>
    <row r="42" spans="1:7" ht="51" x14ac:dyDescent="0.15">
      <c r="A42" s="21">
        <v>8</v>
      </c>
      <c r="B42" s="22" t="s">
        <v>42</v>
      </c>
      <c r="C42" s="23" t="s">
        <v>43</v>
      </c>
      <c r="D42" s="22" t="s">
        <v>40</v>
      </c>
      <c r="E42" s="24">
        <f>E44+E45</f>
        <v>57</v>
      </c>
      <c r="F42" s="25"/>
      <c r="G42" s="42">
        <f>F42*E42</f>
        <v>0</v>
      </c>
    </row>
    <row r="43" spans="1:7" ht="12.75" x14ac:dyDescent="0.15">
      <c r="A43" s="26"/>
      <c r="B43" s="27"/>
      <c r="C43" s="28" t="s">
        <v>34</v>
      </c>
      <c r="D43" s="27"/>
      <c r="E43" s="29"/>
      <c r="F43" s="30"/>
      <c r="G43" s="30"/>
    </row>
    <row r="44" spans="1:7" ht="12.75" x14ac:dyDescent="0.15">
      <c r="A44" s="31"/>
      <c r="B44" s="32"/>
      <c r="C44" s="33" t="s">
        <v>86</v>
      </c>
      <c r="D44" s="32"/>
      <c r="E44" s="34">
        <v>21</v>
      </c>
      <c r="F44" s="35"/>
      <c r="G44" s="35"/>
    </row>
    <row r="45" spans="1:7" ht="12.75" x14ac:dyDescent="0.15">
      <c r="A45" s="31"/>
      <c r="B45" s="32"/>
      <c r="C45" s="33" t="s">
        <v>85</v>
      </c>
      <c r="D45" s="32"/>
      <c r="E45" s="34">
        <v>36</v>
      </c>
      <c r="F45" s="35"/>
      <c r="G45" s="35"/>
    </row>
    <row r="46" spans="1:7" ht="25.5" x14ac:dyDescent="0.15">
      <c r="A46" s="21">
        <v>9</v>
      </c>
      <c r="B46" s="22" t="s">
        <v>48</v>
      </c>
      <c r="C46" s="23" t="s">
        <v>49</v>
      </c>
      <c r="D46" s="22" t="s">
        <v>16</v>
      </c>
      <c r="E46" s="24">
        <f>E48</f>
        <v>7.7900000000000009</v>
      </c>
      <c r="F46" s="25"/>
      <c r="G46" s="42">
        <f>F46*E46</f>
        <v>0</v>
      </c>
    </row>
    <row r="47" spans="1:7" ht="12.75" x14ac:dyDescent="0.15">
      <c r="A47" s="26"/>
      <c r="B47" s="27"/>
      <c r="C47" s="28" t="s">
        <v>34</v>
      </c>
      <c r="D47" s="27"/>
      <c r="E47" s="29"/>
      <c r="F47" s="30"/>
      <c r="G47" s="30"/>
    </row>
    <row r="48" spans="1:7" ht="25.5" x14ac:dyDescent="0.15">
      <c r="A48" s="31"/>
      <c r="B48" s="32"/>
      <c r="C48" s="33" t="s">
        <v>89</v>
      </c>
      <c r="D48" s="32"/>
      <c r="E48" s="34">
        <f>(0.2*0.2*2+0.01+0.0125)*(57+19)</f>
        <v>7.7900000000000009</v>
      </c>
      <c r="F48" s="35"/>
      <c r="G48" s="35"/>
    </row>
    <row r="49" spans="1:7" ht="12.75" x14ac:dyDescent="0.15">
      <c r="A49" s="36">
        <v>10</v>
      </c>
      <c r="B49" s="37" t="s">
        <v>50</v>
      </c>
      <c r="C49" s="38" t="s">
        <v>51</v>
      </c>
      <c r="D49" s="37" t="s">
        <v>52</v>
      </c>
      <c r="E49" s="39">
        <f>E51</f>
        <v>1.9995000000000001</v>
      </c>
      <c r="F49" s="40"/>
      <c r="G49" s="42">
        <f>F49*E49</f>
        <v>0</v>
      </c>
    </row>
    <row r="50" spans="1:7" ht="12.75" x14ac:dyDescent="0.15">
      <c r="A50" s="26"/>
      <c r="B50" s="27"/>
      <c r="C50" s="28" t="s">
        <v>34</v>
      </c>
      <c r="D50" s="27"/>
      <c r="E50" s="29"/>
      <c r="F50" s="30"/>
      <c r="G50" s="30"/>
    </row>
    <row r="51" spans="1:7" ht="12.75" x14ac:dyDescent="0.15">
      <c r="A51" s="31"/>
      <c r="B51" s="32"/>
      <c r="C51" s="33" t="s">
        <v>90</v>
      </c>
      <c r="D51" s="32"/>
      <c r="E51" s="34">
        <f>7.79/4+0.052</f>
        <v>1.9995000000000001</v>
      </c>
      <c r="F51" s="35"/>
      <c r="G51" s="35"/>
    </row>
    <row r="52" spans="1:7" ht="25.5" x14ac:dyDescent="0.15">
      <c r="A52" s="21">
        <v>11</v>
      </c>
      <c r="B52" s="22" t="s">
        <v>53</v>
      </c>
      <c r="C52" s="23" t="s">
        <v>54</v>
      </c>
      <c r="D52" s="22" t="s">
        <v>16</v>
      </c>
      <c r="E52" s="24">
        <f>E54</f>
        <v>7.7900000000000009</v>
      </c>
      <c r="F52" s="25"/>
      <c r="G52" s="42">
        <f>F52*E52</f>
        <v>0</v>
      </c>
    </row>
    <row r="53" spans="1:7" ht="12.75" x14ac:dyDescent="0.15">
      <c r="A53" s="26"/>
      <c r="B53" s="27"/>
      <c r="C53" s="28" t="s">
        <v>34</v>
      </c>
      <c r="D53" s="27"/>
      <c r="E53" s="29"/>
      <c r="F53" s="30"/>
      <c r="G53" s="30"/>
    </row>
    <row r="54" spans="1:7" ht="25.5" x14ac:dyDescent="0.15">
      <c r="A54" s="31"/>
      <c r="B54" s="32"/>
      <c r="C54" s="33" t="s">
        <v>89</v>
      </c>
      <c r="D54" s="32"/>
      <c r="E54" s="34">
        <f>(0.2*0.2*2+0.01+0.0125)*(57+19)</f>
        <v>7.7900000000000009</v>
      </c>
      <c r="F54" s="35"/>
      <c r="G54" s="35"/>
    </row>
    <row r="55" spans="1:7" ht="12.75" x14ac:dyDescent="0.15">
      <c r="A55" s="36">
        <v>12</v>
      </c>
      <c r="B55" s="37" t="s">
        <v>55</v>
      </c>
      <c r="C55" s="38" t="s">
        <v>56</v>
      </c>
      <c r="D55" s="37" t="s">
        <v>52</v>
      </c>
      <c r="E55" s="39">
        <v>3</v>
      </c>
      <c r="F55" s="40"/>
      <c r="G55" s="42">
        <f>F55*E55</f>
        <v>0</v>
      </c>
    </row>
    <row r="56" spans="1:7" ht="12.75" x14ac:dyDescent="0.15">
      <c r="A56" s="26"/>
      <c r="B56" s="27"/>
      <c r="C56" s="28" t="s">
        <v>34</v>
      </c>
      <c r="D56" s="27"/>
      <c r="E56" s="29"/>
      <c r="F56" s="30"/>
      <c r="G56" s="30"/>
    </row>
    <row r="57" spans="1:7" ht="25.5" x14ac:dyDescent="0.15">
      <c r="A57" s="31"/>
      <c r="B57" s="32"/>
      <c r="C57" s="33" t="s">
        <v>101</v>
      </c>
      <c r="D57" s="32"/>
      <c r="E57" s="34">
        <v>3</v>
      </c>
      <c r="F57" s="35"/>
      <c r="G57" s="35"/>
    </row>
    <row r="58" spans="1:7" ht="51" x14ac:dyDescent="0.15">
      <c r="A58" s="21">
        <v>13</v>
      </c>
      <c r="B58" s="22" t="s">
        <v>46</v>
      </c>
      <c r="C58" s="23" t="s">
        <v>47</v>
      </c>
      <c r="D58" s="22" t="s">
        <v>37</v>
      </c>
      <c r="E58" s="24">
        <f>E60+E61</f>
        <v>155</v>
      </c>
      <c r="F58" s="25"/>
      <c r="G58" s="42">
        <f>F58*E58</f>
        <v>0</v>
      </c>
    </row>
    <row r="59" spans="1:7" ht="12.75" x14ac:dyDescent="0.15">
      <c r="A59" s="26"/>
      <c r="B59" s="27"/>
      <c r="C59" s="28" t="s">
        <v>34</v>
      </c>
      <c r="D59" s="27"/>
      <c r="E59" s="29"/>
      <c r="F59" s="30"/>
      <c r="G59" s="30"/>
    </row>
    <row r="60" spans="1:7" ht="38.25" x14ac:dyDescent="0.15">
      <c r="A60" s="31"/>
      <c r="B60" s="32"/>
      <c r="C60" s="33" t="s">
        <v>102</v>
      </c>
      <c r="D60" s="32"/>
      <c r="E60" s="34">
        <v>57</v>
      </c>
      <c r="F60" s="35"/>
      <c r="G60" s="35"/>
    </row>
    <row r="61" spans="1:7" ht="63.75" x14ac:dyDescent="0.15">
      <c r="A61" s="31"/>
      <c r="B61" s="32"/>
      <c r="C61" s="33" t="s">
        <v>103</v>
      </c>
      <c r="D61" s="32"/>
      <c r="E61" s="34">
        <f>64+34</f>
        <v>98</v>
      </c>
      <c r="F61" s="35"/>
      <c r="G61" s="35"/>
    </row>
    <row r="62" spans="1:7" ht="12.75" x14ac:dyDescent="0.15">
      <c r="A62" s="31"/>
      <c r="B62" s="32"/>
      <c r="C62" s="33" t="s">
        <v>104</v>
      </c>
      <c r="D62" s="32"/>
      <c r="E62" s="34">
        <v>0</v>
      </c>
      <c r="F62" s="35"/>
      <c r="G62" s="35"/>
    </row>
    <row r="63" spans="1:7" ht="51" x14ac:dyDescent="0.15">
      <c r="A63" s="21">
        <v>14</v>
      </c>
      <c r="B63" s="22" t="s">
        <v>44</v>
      </c>
      <c r="C63" s="23" t="s">
        <v>45</v>
      </c>
      <c r="D63" s="22" t="s">
        <v>20</v>
      </c>
      <c r="E63" s="24">
        <f>E65</f>
        <v>86</v>
      </c>
      <c r="F63" s="25"/>
      <c r="G63" s="42">
        <f>F63*E63</f>
        <v>0</v>
      </c>
    </row>
    <row r="64" spans="1:7" ht="12.75" x14ac:dyDescent="0.15">
      <c r="A64" s="26"/>
      <c r="B64" s="27"/>
      <c r="C64" s="28" t="s">
        <v>34</v>
      </c>
      <c r="D64" s="27"/>
      <c r="E64" s="29"/>
      <c r="F64" s="30"/>
      <c r="G64" s="30"/>
    </row>
    <row r="65" spans="1:7" ht="76.5" x14ac:dyDescent="0.15">
      <c r="A65" s="31"/>
      <c r="B65" s="32"/>
      <c r="C65" s="33" t="s">
        <v>91</v>
      </c>
      <c r="D65" s="32"/>
      <c r="E65" s="34">
        <f>32+29+25</f>
        <v>86</v>
      </c>
      <c r="F65" s="35"/>
      <c r="G65" s="35"/>
    </row>
    <row r="66" spans="1:7" ht="51" x14ac:dyDescent="0.15">
      <c r="A66" s="21">
        <v>15</v>
      </c>
      <c r="B66" s="22" t="s">
        <v>57</v>
      </c>
      <c r="C66" s="23" t="s">
        <v>58</v>
      </c>
      <c r="D66" s="22" t="s">
        <v>20</v>
      </c>
      <c r="E66" s="24">
        <f>E68</f>
        <v>2.5066999999999999</v>
      </c>
      <c r="F66" s="25"/>
      <c r="G66" s="42">
        <f>F66*E66</f>
        <v>0</v>
      </c>
    </row>
    <row r="67" spans="1:7" ht="12.75" x14ac:dyDescent="0.15">
      <c r="A67" s="26"/>
      <c r="B67" s="27"/>
      <c r="C67" s="28" t="s">
        <v>59</v>
      </c>
      <c r="D67" s="27"/>
      <c r="E67" s="29"/>
      <c r="F67" s="30"/>
      <c r="G67" s="30"/>
    </row>
    <row r="68" spans="1:7" ht="25.5" x14ac:dyDescent="0.15">
      <c r="A68" s="31"/>
      <c r="B68" s="32"/>
      <c r="C68" s="33" t="s">
        <v>93</v>
      </c>
      <c r="D68" s="32"/>
      <c r="E68" s="34">
        <f>0.35*(4.506+2.656)</f>
        <v>2.5066999999999999</v>
      </c>
      <c r="F68" s="35"/>
      <c r="G68" s="35"/>
    </row>
    <row r="69" spans="1:7" ht="51" x14ac:dyDescent="0.15">
      <c r="A69" s="21">
        <v>16</v>
      </c>
      <c r="B69" s="22" t="s">
        <v>60</v>
      </c>
      <c r="C69" s="23" t="s">
        <v>61</v>
      </c>
      <c r="D69" s="22" t="s">
        <v>20</v>
      </c>
      <c r="E69" s="24">
        <f>E71</f>
        <v>41.842500000000001</v>
      </c>
      <c r="F69" s="25"/>
      <c r="G69" s="42">
        <f>F69*E69</f>
        <v>0</v>
      </c>
    </row>
    <row r="70" spans="1:7" ht="12.75" x14ac:dyDescent="0.15">
      <c r="A70" s="26"/>
      <c r="B70" s="27"/>
      <c r="C70" s="28" t="s">
        <v>59</v>
      </c>
      <c r="D70" s="27"/>
      <c r="E70" s="29"/>
      <c r="F70" s="30"/>
      <c r="G70" s="30"/>
    </row>
    <row r="71" spans="1:7" ht="38.25" x14ac:dyDescent="0.15">
      <c r="A71" s="31"/>
      <c r="B71" s="32"/>
      <c r="C71" s="33" t="s">
        <v>94</v>
      </c>
      <c r="D71" s="32"/>
      <c r="E71" s="34">
        <f>(34.213+4.506+2.656+92*0.2)*0.7</f>
        <v>41.842500000000001</v>
      </c>
      <c r="F71" s="35"/>
      <c r="G71" s="35"/>
    </row>
    <row r="72" spans="1:7" ht="51" x14ac:dyDescent="0.15">
      <c r="A72" s="21">
        <v>17</v>
      </c>
      <c r="B72" s="22" t="s">
        <v>62</v>
      </c>
      <c r="C72" s="23" t="s">
        <v>63</v>
      </c>
      <c r="D72" s="22" t="s">
        <v>20</v>
      </c>
      <c r="E72" s="24">
        <f>E74</f>
        <v>209.21250000000001</v>
      </c>
      <c r="F72" s="25"/>
      <c r="G72" s="42">
        <f>F72*E72</f>
        <v>0</v>
      </c>
    </row>
    <row r="73" spans="1:7" ht="12.75" x14ac:dyDescent="0.15">
      <c r="A73" s="26"/>
      <c r="B73" s="27"/>
      <c r="C73" s="28" t="s">
        <v>59</v>
      </c>
      <c r="D73" s="27"/>
      <c r="E73" s="29"/>
      <c r="F73" s="30"/>
      <c r="G73" s="30"/>
    </row>
    <row r="74" spans="1:7" ht="25.5" x14ac:dyDescent="0.15">
      <c r="A74" s="31"/>
      <c r="B74" s="32"/>
      <c r="C74" s="33" t="s">
        <v>95</v>
      </c>
      <c r="D74" s="32"/>
      <c r="E74" s="34">
        <f>(34.213+4.506+2.656+92*0.2)*0.7*5</f>
        <v>209.21250000000001</v>
      </c>
      <c r="F74" s="35"/>
      <c r="G74" s="35"/>
    </row>
    <row r="75" spans="1:7" ht="51" x14ac:dyDescent="0.15">
      <c r="A75" s="21">
        <v>18</v>
      </c>
      <c r="B75" s="22" t="s">
        <v>64</v>
      </c>
      <c r="C75" s="23" t="s">
        <v>65</v>
      </c>
      <c r="D75" s="22" t="s">
        <v>20</v>
      </c>
      <c r="E75" s="24">
        <f>E77</f>
        <v>34</v>
      </c>
      <c r="F75" s="25"/>
      <c r="G75" s="42">
        <f>F75*E75</f>
        <v>0</v>
      </c>
    </row>
    <row r="76" spans="1:7" ht="12.75" x14ac:dyDescent="0.15">
      <c r="A76" s="26"/>
      <c r="B76" s="27"/>
      <c r="C76" s="28" t="s">
        <v>59</v>
      </c>
      <c r="D76" s="27"/>
      <c r="E76" s="29"/>
      <c r="F76" s="30"/>
      <c r="G76" s="30"/>
    </row>
    <row r="77" spans="1:7" ht="12.75" x14ac:dyDescent="0.15">
      <c r="A77" s="31"/>
      <c r="B77" s="32"/>
      <c r="C77" s="33" t="s">
        <v>66</v>
      </c>
      <c r="D77" s="32"/>
      <c r="E77" s="34">
        <v>34</v>
      </c>
      <c r="F77" s="35"/>
      <c r="G77" s="35"/>
    </row>
    <row r="78" spans="1:7" ht="51" x14ac:dyDescent="0.15">
      <c r="A78" s="21">
        <v>19</v>
      </c>
      <c r="B78" s="22" t="s">
        <v>67</v>
      </c>
      <c r="C78" s="23" t="s">
        <v>68</v>
      </c>
      <c r="D78" s="22" t="s">
        <v>20</v>
      </c>
      <c r="E78" s="24">
        <f>E80</f>
        <v>510</v>
      </c>
      <c r="F78" s="25"/>
      <c r="G78" s="42">
        <f>F78*E78</f>
        <v>0</v>
      </c>
    </row>
    <row r="79" spans="1:7" ht="12.75" x14ac:dyDescent="0.15">
      <c r="A79" s="26"/>
      <c r="B79" s="27"/>
      <c r="C79" s="28" t="s">
        <v>59</v>
      </c>
      <c r="D79" s="27"/>
      <c r="E79" s="29"/>
      <c r="F79" s="30"/>
      <c r="G79" s="30"/>
    </row>
    <row r="80" spans="1:7" ht="12.75" x14ac:dyDescent="0.15">
      <c r="A80" s="31"/>
      <c r="B80" s="32"/>
      <c r="C80" s="33" t="s">
        <v>105</v>
      </c>
      <c r="D80" s="32"/>
      <c r="E80" s="34">
        <f>15*34</f>
        <v>510</v>
      </c>
      <c r="F80" s="35"/>
      <c r="G80" s="35"/>
    </row>
    <row r="81" spans="1:7" ht="12.75" x14ac:dyDescent="0.15">
      <c r="A81" s="21">
        <v>20</v>
      </c>
      <c r="B81" s="22" t="s">
        <v>23</v>
      </c>
      <c r="C81" s="23" t="s">
        <v>24</v>
      </c>
      <c r="D81" s="22" t="s">
        <v>16</v>
      </c>
      <c r="E81" s="24">
        <f>E83+E84</f>
        <v>650</v>
      </c>
      <c r="F81" s="25"/>
      <c r="G81" s="42">
        <f>F81*E81</f>
        <v>0</v>
      </c>
    </row>
    <row r="82" spans="1:7" ht="12.75" x14ac:dyDescent="0.15">
      <c r="A82" s="26"/>
      <c r="B82" s="27"/>
      <c r="C82" s="28" t="s">
        <v>17</v>
      </c>
      <c r="D82" s="27"/>
      <c r="E82" s="29"/>
      <c r="F82" s="30"/>
      <c r="G82" s="30"/>
    </row>
    <row r="83" spans="1:7" ht="25.5" x14ac:dyDescent="0.15">
      <c r="A83" s="31"/>
      <c r="B83" s="32"/>
      <c r="C83" s="33" t="s">
        <v>108</v>
      </c>
      <c r="D83" s="32"/>
      <c r="E83" s="34">
        <v>100</v>
      </c>
      <c r="F83" s="35"/>
      <c r="G83" s="35"/>
    </row>
    <row r="84" spans="1:7" ht="12.75" x14ac:dyDescent="0.15">
      <c r="A84" s="31"/>
      <c r="B84" s="32"/>
      <c r="C84" s="33" t="s">
        <v>106</v>
      </c>
      <c r="D84" s="32"/>
      <c r="E84" s="34">
        <v>550</v>
      </c>
      <c r="F84" s="35"/>
      <c r="G84" s="35"/>
    </row>
    <row r="85" spans="1:7" ht="12.75" x14ac:dyDescent="0.15">
      <c r="A85" s="21">
        <v>21</v>
      </c>
      <c r="B85" s="22" t="s">
        <v>25</v>
      </c>
      <c r="C85" s="23" t="s">
        <v>26</v>
      </c>
      <c r="D85" s="22" t="s">
        <v>27</v>
      </c>
      <c r="E85" s="24">
        <v>1</v>
      </c>
      <c r="F85" s="25"/>
      <c r="G85" s="42">
        <f>F85*E85</f>
        <v>0</v>
      </c>
    </row>
    <row r="86" spans="1:7" ht="12.75" x14ac:dyDescent="0.15">
      <c r="A86" s="26"/>
      <c r="B86" s="27"/>
      <c r="C86" s="28" t="s">
        <v>17</v>
      </c>
      <c r="D86" s="27"/>
      <c r="E86" s="29"/>
      <c r="F86" s="30"/>
      <c r="G86" s="30"/>
    </row>
    <row r="87" spans="1:7" ht="38.25" x14ac:dyDescent="0.15">
      <c r="A87" s="31"/>
      <c r="B87" s="32"/>
      <c r="C87" s="33" t="s">
        <v>107</v>
      </c>
      <c r="D87" s="32"/>
      <c r="E87" s="34">
        <v>1</v>
      </c>
      <c r="F87" s="35"/>
      <c r="G87" s="35"/>
    </row>
    <row r="88" spans="1:7" ht="12.75" x14ac:dyDescent="0.15">
      <c r="A88" s="21">
        <v>22</v>
      </c>
      <c r="B88" s="22" t="s">
        <v>28</v>
      </c>
      <c r="C88" s="23" t="s">
        <v>29</v>
      </c>
      <c r="D88" s="22" t="s">
        <v>16</v>
      </c>
      <c r="E88" s="24">
        <v>950</v>
      </c>
      <c r="F88" s="25"/>
      <c r="G88" s="42">
        <f>F88*E88</f>
        <v>0</v>
      </c>
    </row>
    <row r="89" spans="1:7" ht="12.75" x14ac:dyDescent="0.15">
      <c r="A89" s="26"/>
      <c r="B89" s="27"/>
      <c r="C89" s="28" t="s">
        <v>17</v>
      </c>
      <c r="D89" s="27"/>
      <c r="E89" s="29"/>
      <c r="F89" s="30"/>
      <c r="G89" s="30"/>
    </row>
    <row r="90" spans="1:7" ht="39" thickBot="1" x14ac:dyDescent="0.2">
      <c r="A90" s="31"/>
      <c r="B90" s="32"/>
      <c r="C90" s="33" t="s">
        <v>96</v>
      </c>
      <c r="D90" s="32"/>
      <c r="E90" s="34">
        <v>950</v>
      </c>
      <c r="F90" s="35"/>
      <c r="G90" s="35"/>
    </row>
    <row r="91" spans="1:7" ht="15.75" thickBot="1" x14ac:dyDescent="0.2">
      <c r="A91" s="43"/>
      <c r="B91" s="44"/>
      <c r="C91" s="46" t="s">
        <v>69</v>
      </c>
      <c r="D91" s="44"/>
      <c r="E91" s="45"/>
      <c r="F91" s="50">
        <f>SUM(G9:G88)</f>
        <v>0</v>
      </c>
      <c r="G91" s="51"/>
    </row>
    <row r="92" spans="1:7" ht="10.5" x14ac:dyDescent="0.15"/>
    <row r="93" spans="1:7" ht="10.5" x14ac:dyDescent="0.15"/>
  </sheetData>
  <mergeCells count="2">
    <mergeCell ref="A1:G1"/>
    <mergeCell ref="F91:G91"/>
  </mergeCells>
  <pageMargins left="0.59055118110236227" right="0.59055118110236227" top="0.78740157480314965" bottom="0.78740157480314965" header="0" footer="0"/>
  <pageSetup paperSize="9" scale="87" fitToHeight="100" orientation="portrait" verticalDpi="1200" r:id="rId1"/>
  <headerFooter alignWithMargins="0">
    <oddFooter>&amp;C   Strana &amp;P  z &amp;N</oddFooter>
  </headerFooter>
  <rowBreaks count="2" manualBreakCount="2">
    <brk id="36" max="6" man="1"/>
    <brk id="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5. Rozpočet s výkazem výměr a p</vt:lpstr>
      <vt:lpstr>'5. Rozpočet s výkazem výměr a p'!Názvy_tisku</vt:lpstr>
      <vt:lpstr>'5. Rozpočet s výkazem výměr a 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Štábl</dc:creator>
  <cp:lastModifiedBy>Stanislav Štábl</cp:lastModifiedBy>
  <cp:lastPrinted>2023-10-06T04:06:22Z</cp:lastPrinted>
  <dcterms:created xsi:type="dcterms:W3CDTF">2023-09-30T15:41:16Z</dcterms:created>
  <dcterms:modified xsi:type="dcterms:W3CDTF">2023-10-06T04:06:33Z</dcterms:modified>
</cp:coreProperties>
</file>