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P-22-004-000_Zázemí Lužánky\08_podklady\02_Ven\2023_11_28 - opravená PD po dotazech ze zadávacího řízení II\"/>
    </mc:Choice>
  </mc:AlternateContent>
  <xr:revisionPtr revIDLastSave="0" documentId="13_ncr:1_{1B8B5F5C-78B1-4776-983A-DDF14FE9B482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ASŘ" sheetId="13" r:id="rId5"/>
    <sheet name="ZTI" sheetId="14" r:id="rId6"/>
    <sheet name="UV" sheetId="15" r:id="rId7"/>
    <sheet name="ELI+FVE" sheetId="16" r:id="rId8"/>
  </sheets>
  <externalReferences>
    <externalReference r:id="rId9"/>
  </externalReferences>
  <definedNames>
    <definedName name="CelkemDPHVypocet" localSheetId="1">Stavba!#REF!</definedName>
    <definedName name="CenaCelkem">Stavba!$G$29</definedName>
    <definedName name="CenaCelkemBezDPH">Stavba!$G$28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ASŘ!$1:$7</definedName>
    <definedName name="_xlnm.Print_Titles" localSheetId="7">'ELI+FVE'!$1:$7</definedName>
    <definedName name="_xlnm.Print_Titles" localSheetId="6">UV!$1:$7</definedName>
    <definedName name="_xlnm.Print_Titles" localSheetId="3">VRN!$1:$7</definedName>
    <definedName name="_xlnm.Print_Titles" localSheetId="5">ZTI!$1:$7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4">ASŘ!$A$1:$Y$56</definedName>
    <definedName name="_xlnm.Print_Area" localSheetId="7">'ELI+FVE'!$A$1:$Y$42</definedName>
    <definedName name="_xlnm.Print_Area" localSheetId="1">Stavba!$A$1:$J$36</definedName>
    <definedName name="_xlnm.Print_Area" localSheetId="6">UV!$A$1:$Y$32</definedName>
    <definedName name="_xlnm.Print_Area" localSheetId="3">VRN!$A$1:$Y$62</definedName>
    <definedName name="_xlnm.Print_Area" localSheetId="5">ZTI!$A$1:$Y$48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3" l="1"/>
  <c r="G33" i="13"/>
  <c r="G30" i="13"/>
  <c r="V37" i="16" l="1"/>
  <c r="Q37" i="16"/>
  <c r="O37" i="16"/>
  <c r="K37" i="16"/>
  <c r="I37" i="16"/>
  <c r="G37" i="16"/>
  <c r="M37" i="16" s="1"/>
  <c r="V33" i="16" l="1"/>
  <c r="V32" i="16" s="1"/>
  <c r="Q33" i="16"/>
  <c r="Q32" i="16" s="1"/>
  <c r="O33" i="16"/>
  <c r="O32" i="16" s="1"/>
  <c r="K33" i="16"/>
  <c r="K32" i="16" s="1"/>
  <c r="I33" i="16"/>
  <c r="I32" i="16" s="1"/>
  <c r="G33" i="16"/>
  <c r="Q29" i="14"/>
  <c r="O29" i="14"/>
  <c r="K29" i="14"/>
  <c r="I29" i="14"/>
  <c r="G29" i="14"/>
  <c r="AS20" i="16"/>
  <c r="AS16" i="16"/>
  <c r="G9" i="16"/>
  <c r="I9" i="16"/>
  <c r="K9" i="16"/>
  <c r="O9" i="16"/>
  <c r="Q9" i="16"/>
  <c r="V9" i="16"/>
  <c r="G12" i="16"/>
  <c r="M12" i="16" s="1"/>
  <c r="I12" i="16"/>
  <c r="K12" i="16"/>
  <c r="O12" i="16"/>
  <c r="Q12" i="16"/>
  <c r="V12" i="16"/>
  <c r="G15" i="16"/>
  <c r="I15" i="16"/>
  <c r="K15" i="16"/>
  <c r="O15" i="16"/>
  <c r="Q15" i="16"/>
  <c r="V15" i="16"/>
  <c r="G19" i="16"/>
  <c r="M19" i="16" s="1"/>
  <c r="I19" i="16"/>
  <c r="K19" i="16"/>
  <c r="O19" i="16"/>
  <c r="Q19" i="16"/>
  <c r="V19" i="16"/>
  <c r="G22" i="16"/>
  <c r="M22" i="16" s="1"/>
  <c r="I22" i="16"/>
  <c r="K22" i="16"/>
  <c r="O22" i="16"/>
  <c r="Q22" i="16"/>
  <c r="V22" i="16"/>
  <c r="G28" i="16"/>
  <c r="G27" i="16" s="1"/>
  <c r="I28" i="16"/>
  <c r="K28" i="16"/>
  <c r="O28" i="16"/>
  <c r="Q28" i="16"/>
  <c r="V28" i="16"/>
  <c r="G9" i="15"/>
  <c r="I9" i="15"/>
  <c r="K9" i="15"/>
  <c r="O9" i="15"/>
  <c r="Q9" i="15"/>
  <c r="V9" i="15"/>
  <c r="G13" i="15"/>
  <c r="M13" i="15" s="1"/>
  <c r="I13" i="15"/>
  <c r="K13" i="15"/>
  <c r="O13" i="15"/>
  <c r="Q13" i="15"/>
  <c r="V13" i="15"/>
  <c r="G17" i="15"/>
  <c r="M17" i="15" s="1"/>
  <c r="I17" i="15"/>
  <c r="K17" i="15"/>
  <c r="O17" i="15"/>
  <c r="Q17" i="15"/>
  <c r="V17" i="15"/>
  <c r="G21" i="15"/>
  <c r="M21" i="15" s="1"/>
  <c r="I21" i="15"/>
  <c r="K21" i="15"/>
  <c r="O21" i="15"/>
  <c r="Q21" i="15"/>
  <c r="V21" i="15"/>
  <c r="G24" i="15"/>
  <c r="M24" i="15" s="1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AS33" i="14"/>
  <c r="AS17" i="14"/>
  <c r="AS13" i="14"/>
  <c r="AS10" i="14"/>
  <c r="G9" i="14"/>
  <c r="I9" i="14"/>
  <c r="K9" i="14"/>
  <c r="O9" i="14"/>
  <c r="Q9" i="14"/>
  <c r="V9" i="14"/>
  <c r="G12" i="14"/>
  <c r="M12" i="14" s="1"/>
  <c r="I12" i="14"/>
  <c r="K12" i="14"/>
  <c r="O12" i="14"/>
  <c r="Q12" i="14"/>
  <c r="V12" i="14"/>
  <c r="G16" i="14"/>
  <c r="I16" i="14"/>
  <c r="K16" i="14"/>
  <c r="O16" i="14"/>
  <c r="Q16" i="14"/>
  <c r="V16" i="14"/>
  <c r="G19" i="14"/>
  <c r="M19" i="14" s="1"/>
  <c r="I19" i="14"/>
  <c r="K19" i="14"/>
  <c r="O19" i="14"/>
  <c r="Q19" i="14"/>
  <c r="V19" i="14"/>
  <c r="G22" i="14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31" i="14"/>
  <c r="M31" i="14" s="1"/>
  <c r="I31" i="14"/>
  <c r="K31" i="14"/>
  <c r="O31" i="14"/>
  <c r="Q31" i="14"/>
  <c r="V31" i="14"/>
  <c r="G35" i="14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3" i="14"/>
  <c r="M43" i="14" s="1"/>
  <c r="I43" i="14"/>
  <c r="K43" i="14"/>
  <c r="O43" i="14"/>
  <c r="Q43" i="14"/>
  <c r="V43" i="14"/>
  <c r="AR48" i="13"/>
  <c r="AR31" i="13"/>
  <c r="AR10" i="13"/>
  <c r="G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0" i="13"/>
  <c r="I20" i="13"/>
  <c r="K20" i="13"/>
  <c r="O20" i="13"/>
  <c r="Q20" i="13"/>
  <c r="V20" i="13"/>
  <c r="G23" i="13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I30" i="13"/>
  <c r="K30" i="13"/>
  <c r="O30" i="13"/>
  <c r="Q30" i="13"/>
  <c r="V30" i="13"/>
  <c r="G34" i="13"/>
  <c r="I34" i="13"/>
  <c r="K34" i="13"/>
  <c r="O34" i="13"/>
  <c r="Q34" i="13"/>
  <c r="V34" i="13"/>
  <c r="G37" i="13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7" i="13"/>
  <c r="I47" i="13"/>
  <c r="I46" i="13" s="1"/>
  <c r="K47" i="13"/>
  <c r="K46" i="13" s="1"/>
  <c r="O47" i="13"/>
  <c r="O46" i="13" s="1"/>
  <c r="Q47" i="13"/>
  <c r="Q46" i="13" s="1"/>
  <c r="V47" i="13"/>
  <c r="V46" i="13" s="1"/>
  <c r="G50" i="13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BA44" i="12"/>
  <c r="BA41" i="12"/>
  <c r="BA38" i="12"/>
  <c r="BA21" i="12"/>
  <c r="G9" i="12"/>
  <c r="M9" i="12" s="1"/>
  <c r="I9" i="12"/>
  <c r="I8" i="12" s="1"/>
  <c r="K9" i="12"/>
  <c r="O9" i="12"/>
  <c r="Q9" i="12"/>
  <c r="Q8" i="12" s="1"/>
  <c r="V9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7" i="12"/>
  <c r="G26" i="12" s="1"/>
  <c r="I27" i="12"/>
  <c r="I26" i="12" s="1"/>
  <c r="K27" i="12"/>
  <c r="O27" i="12"/>
  <c r="O26" i="12" s="1"/>
  <c r="Q27" i="12"/>
  <c r="Q26" i="12" s="1"/>
  <c r="V27" i="12"/>
  <c r="G30" i="12"/>
  <c r="M30" i="12" s="1"/>
  <c r="I30" i="12"/>
  <c r="K30" i="12"/>
  <c r="K26" i="12" s="1"/>
  <c r="O30" i="12"/>
  <c r="Q30" i="12"/>
  <c r="V30" i="12"/>
  <c r="Q33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G33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K33" i="12" s="1"/>
  <c r="O46" i="12"/>
  <c r="Q46" i="12"/>
  <c r="V46" i="12"/>
  <c r="G49" i="12"/>
  <c r="G50" i="12"/>
  <c r="M50" i="12" s="1"/>
  <c r="I50" i="12"/>
  <c r="K50" i="12"/>
  <c r="O50" i="12"/>
  <c r="O49" i="12" s="1"/>
  <c r="Q50" i="12"/>
  <c r="Q49" i="12" s="1"/>
  <c r="V50" i="12"/>
  <c r="V49" i="12" s="1"/>
  <c r="G52" i="12"/>
  <c r="M52" i="12" s="1"/>
  <c r="I52" i="12"/>
  <c r="K52" i="12"/>
  <c r="O52" i="12"/>
  <c r="Q52" i="12"/>
  <c r="V52" i="12"/>
  <c r="G56" i="12"/>
  <c r="M56" i="12" s="1"/>
  <c r="I56" i="12"/>
  <c r="I55" i="12" s="1"/>
  <c r="K56" i="12"/>
  <c r="K55" i="12" s="1"/>
  <c r="O56" i="12"/>
  <c r="O55" i="12" s="1"/>
  <c r="Q56" i="12"/>
  <c r="V56" i="12"/>
  <c r="V55" i="12" s="1"/>
  <c r="G58" i="12"/>
  <c r="G55" i="12" s="1"/>
  <c r="I58" i="12"/>
  <c r="K58" i="12"/>
  <c r="O58" i="12"/>
  <c r="Q58" i="12"/>
  <c r="V58" i="12"/>
  <c r="AE61" i="12"/>
  <c r="J28" i="1"/>
  <c r="J26" i="1"/>
  <c r="J23" i="1"/>
  <c r="J24" i="1"/>
  <c r="J25" i="1"/>
  <c r="J27" i="1"/>
  <c r="E24" i="1"/>
  <c r="E26" i="1"/>
  <c r="K8" i="12" l="1"/>
  <c r="V26" i="12"/>
  <c r="Q55" i="12"/>
  <c r="O33" i="12"/>
  <c r="V8" i="12"/>
  <c r="I33" i="12"/>
  <c r="O8" i="12"/>
  <c r="K49" i="12"/>
  <c r="Q8" i="15"/>
  <c r="I49" i="12"/>
  <c r="V33" i="12"/>
  <c r="O15" i="14"/>
  <c r="AF61" i="12"/>
  <c r="M33" i="16"/>
  <c r="M32" i="16" s="1"/>
  <c r="G32" i="16"/>
  <c r="M9" i="16"/>
  <c r="G8" i="16"/>
  <c r="G8" i="15"/>
  <c r="G31" i="15" s="1"/>
  <c r="I19" i="1" s="1"/>
  <c r="M29" i="14"/>
  <c r="G28" i="14"/>
  <c r="M22" i="14"/>
  <c r="M21" i="14" s="1"/>
  <c r="G21" i="14"/>
  <c r="M16" i="14"/>
  <c r="M15" i="14" s="1"/>
  <c r="G15" i="14"/>
  <c r="M9" i="14"/>
  <c r="M8" i="14" s="1"/>
  <c r="G8" i="14"/>
  <c r="M49" i="12"/>
  <c r="M27" i="12"/>
  <c r="M26" i="12" s="1"/>
  <c r="M34" i="13"/>
  <c r="G29" i="13"/>
  <c r="V49" i="13"/>
  <c r="V19" i="13"/>
  <c r="I49" i="13"/>
  <c r="G19" i="13"/>
  <c r="M50" i="13"/>
  <c r="M49" i="13" s="1"/>
  <c r="G49" i="13"/>
  <c r="M9" i="13"/>
  <c r="M8" i="13" s="1"/>
  <c r="G8" i="13"/>
  <c r="Q19" i="13"/>
  <c r="M47" i="13"/>
  <c r="M46" i="13" s="1"/>
  <c r="G46" i="13"/>
  <c r="O19" i="13"/>
  <c r="M20" i="13"/>
  <c r="G40" i="13"/>
  <c r="M30" i="13"/>
  <c r="I8" i="15"/>
  <c r="V8" i="15"/>
  <c r="O8" i="15"/>
  <c r="K8" i="15"/>
  <c r="I19" i="13"/>
  <c r="K8" i="13"/>
  <c r="Q49" i="13"/>
  <c r="O49" i="13"/>
  <c r="I8" i="13"/>
  <c r="K49" i="13"/>
  <c r="Q40" i="13"/>
  <c r="Q29" i="13"/>
  <c r="O40" i="13"/>
  <c r="K29" i="13"/>
  <c r="K40" i="13"/>
  <c r="V8" i="13"/>
  <c r="Q8" i="13"/>
  <c r="K19" i="13"/>
  <c r="O8" i="13"/>
  <c r="V29" i="13"/>
  <c r="O29" i="13"/>
  <c r="I29" i="13"/>
  <c r="V40" i="13"/>
  <c r="M40" i="13"/>
  <c r="I40" i="13"/>
  <c r="M28" i="16"/>
  <c r="M27" i="16" s="1"/>
  <c r="K27" i="16"/>
  <c r="Q27" i="16"/>
  <c r="V27" i="16"/>
  <c r="O27" i="16"/>
  <c r="I27" i="16"/>
  <c r="K8" i="16"/>
  <c r="I8" i="16"/>
  <c r="V8" i="16"/>
  <c r="Q8" i="16"/>
  <c r="O8" i="16"/>
  <c r="Q21" i="14"/>
  <c r="Q15" i="14"/>
  <c r="O21" i="14"/>
  <c r="I15" i="14"/>
  <c r="Q8" i="14"/>
  <c r="Q28" i="14"/>
  <c r="V28" i="14"/>
  <c r="V8" i="14"/>
  <c r="V15" i="14"/>
  <c r="O8" i="14"/>
  <c r="V21" i="14"/>
  <c r="I8" i="14"/>
  <c r="O28" i="14"/>
  <c r="K15" i="14"/>
  <c r="K28" i="14"/>
  <c r="I28" i="14"/>
  <c r="K21" i="14"/>
  <c r="I21" i="14"/>
  <c r="K8" i="14"/>
  <c r="M15" i="16"/>
  <c r="M9" i="15"/>
  <c r="M8" i="15" s="1"/>
  <c r="M35" i="14"/>
  <c r="M28" i="14" s="1"/>
  <c r="M23" i="13"/>
  <c r="M19" i="13" s="1"/>
  <c r="M37" i="13"/>
  <c r="M8" i="12"/>
  <c r="G8" i="12"/>
  <c r="G61" i="12" s="1"/>
  <c r="I16" i="1" s="1"/>
  <c r="M58" i="12"/>
  <c r="M55" i="12" s="1"/>
  <c r="M40" i="12"/>
  <c r="M33" i="12" s="1"/>
  <c r="M29" i="13" l="1"/>
  <c r="M8" i="16"/>
  <c r="G55" i="13"/>
  <c r="I17" i="1" s="1"/>
  <c r="G41" i="16"/>
  <c r="I20" i="1" s="1"/>
  <c r="G47" i="14"/>
  <c r="I18" i="1" s="1"/>
  <c r="I21" i="1" l="1"/>
  <c r="G25" i="1" s="1"/>
  <c r="A25" i="1" s="1"/>
  <c r="A26" i="1" s="1"/>
  <c r="A23" i="1"/>
  <c r="G28" i="1"/>
  <c r="G26" i="1" l="1"/>
  <c r="G29" i="1" s="1"/>
  <c r="A24" i="1"/>
  <c r="A27" i="1" l="1"/>
  <c r="A29" i="1" s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3851E23-5E42-4299-A356-A69B5B7C22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82FF4-534D-482F-A6B3-AD41B3818E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AF5CD85A-6C35-46C5-B541-7B8A97745E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105006-FC48-4AC9-BB0F-112C9B992D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BB5587E-E14B-4684-8290-56069CF355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C3ECBD-B833-486C-8322-E59AC74990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6EF53D7-21E0-4969-A930-671B66B0C0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F343E3-1D77-4134-B6C5-BADC7B9C7A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947F21B-E3C2-4886-BD2B-F45CA874CB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470B1A-CC4C-4084-8C37-F5CEAE2D63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<sst xmlns="http://schemas.openxmlformats.org/spreadsheetml/2006/main" count="886" uniqueCount="344">
  <si>
    <t>%</t>
  </si>
  <si>
    <t>Za zhotovitele</t>
  </si>
  <si>
    <t>Za objednatele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</si>
  <si>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</si>
  <si>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</si>
  <si>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</si>
  <si>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</si>
  <si>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</si>
  <si>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</si>
  <si>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</si>
  <si>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</si>
  <si>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</si>
  <si>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</si>
  <si>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</si>
  <si>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</si>
  <si>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</si>
  <si>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</si>
  <si>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</si>
  <si>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</si>
  <si>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</si>
  <si>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</si>
  <si>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</si>
  <si>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</si>
  <si>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</si>
  <si>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</si>
  <si>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</si>
  <si>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</si>
  <si>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</si>
  <si>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</si>
  <si>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</si>
  <si>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</si>
  <si>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</si>
  <si>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</si>
  <si>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</si>
  <si>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</si>
  <si>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</si>
  <si>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</si>
  <si>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11180</t>
  </si>
  <si>
    <t>Zázemí hříště s umělou trávou Lužánky, Brno</t>
  </si>
  <si>
    <t>02</t>
  </si>
  <si>
    <t>Zázemí hříště s umělou trávou Lužánky, Brno - 2023</t>
  </si>
  <si>
    <t>11180/00</t>
  </si>
  <si>
    <t>VRN</t>
  </si>
  <si>
    <t>11180/01</t>
  </si>
  <si>
    <t>ASŘ</t>
  </si>
  <si>
    <t>11180/02</t>
  </si>
  <si>
    <t>ZTI</t>
  </si>
  <si>
    <t>11180/03</t>
  </si>
  <si>
    <t>UV</t>
  </si>
  <si>
    <t>11180/04</t>
  </si>
  <si>
    <t>Elektro</t>
  </si>
  <si>
    <t>CZK</t>
  </si>
  <si>
    <t>1</t>
  </si>
  <si>
    <t>Zemní práce</t>
  </si>
  <si>
    <t>2</t>
  </si>
  <si>
    <t>Základy a zvláštní zakládání</t>
  </si>
  <si>
    <t>21-M</t>
  </si>
  <si>
    <t>Elektromontáže</t>
  </si>
  <si>
    <t>6</t>
  </si>
  <si>
    <t>Úpravy povrchu,podlahy</t>
  </si>
  <si>
    <t>8</t>
  </si>
  <si>
    <t>Trubní vedení</t>
  </si>
  <si>
    <t>9</t>
  </si>
  <si>
    <t>Ostatní konstrukce, bourání</t>
  </si>
  <si>
    <t>99</t>
  </si>
  <si>
    <t>Staveništní přesun hmot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</si>
  <si>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</si>
  <si>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</si>
  <si>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</si>
  <si>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</si>
  <si>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</si>
  <si>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</si>
  <si>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</si>
  <si>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721</t>
  </si>
  <si>
    <t>Zdravotechnika - vnitřní kanalizace</t>
  </si>
  <si>
    <t>722</t>
  </si>
  <si>
    <t>Zdravotechnika - vnitřní vodovod</t>
  </si>
  <si>
    <t>741</t>
  </si>
  <si>
    <t>Elektroinstalace - silnoproud</t>
  </si>
  <si>
    <t>751</t>
  </si>
  <si>
    <t>Vzduchotechnika</t>
  </si>
  <si>
    <t>D96</t>
  </si>
  <si>
    <t>Přesuny suti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</si>
  <si>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</si>
  <si>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</si>
  <si>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</si>
  <si>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</si>
  <si>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</si>
  <si>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</si>
  <si>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</si>
  <si>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</si>
  <si>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</si>
  <si>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</si>
  <si>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</si>
  <si>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</si>
  <si>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</si>
  <si>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</si>
  <si>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</si>
  <si>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</si>
  <si>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</si>
  <si>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</si>
  <si>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</si>
  <si>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</si>
  <si>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</si>
  <si>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</si>
  <si>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</si>
  <si>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</si>
  <si>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</si>
  <si>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</si>
  <si>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</si>
  <si>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</si>
  <si>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</si>
  <si>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</si>
  <si>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</si>
  <si>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</si>
  <si>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</si>
  <si>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</si>
  <si>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</si>
  <si>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</si>
  <si>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</si>
  <si>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</si>
  <si>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</si>
  <si>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Dle souhrnné technické zprávy</t>
  </si>
  <si>
    <t>POP</t>
  </si>
  <si>
    <t>SPU</t>
  </si>
  <si>
    <t>012403000</t>
  </si>
  <si>
    <t>Geometrické zaměření , geometrický plán včetně ověření na KÚ</t>
  </si>
  <si>
    <t>013254000</t>
  </si>
  <si>
    <t>Dokumentace skutečného provedení stavby</t>
  </si>
  <si>
    <t>Dokumentace skutečného provedení stavby  dle souhrnné technické zprávy</t>
  </si>
  <si>
    <t>013274000</t>
  </si>
  <si>
    <t>Pasportizace okolí před započetím prací</t>
  </si>
  <si>
    <t>pasportizace okolí a sousedních objektů (stavby, pozemky, komunikace apod.)</t>
  </si>
  <si>
    <t>013284000</t>
  </si>
  <si>
    <t>Pasportizace objektu po provedení prací</t>
  </si>
  <si>
    <t>pasportizace okolí a sousedních objektů (stavby, pozemky, komunikace apod.) pro případ uplatnění škod ze stavební činnosti</t>
  </si>
  <si>
    <t>013294000</t>
  </si>
  <si>
    <t>Ostatní dokumentace</t>
  </si>
  <si>
    <t>Realizační projektová dokumentace dle souhrnné technické zprávy</t>
  </si>
  <si>
    <t>034503000</t>
  </si>
  <si>
    <t>Informační tabule na staveništi</t>
  </si>
  <si>
    <t>reklamní banner 2500 x 1750 mm, trvanlivý materiál, plnobarevný v RAL, v případě poškození obnovit</t>
  </si>
  <si>
    <t>3000</t>
  </si>
  <si>
    <t>Zařízení staveniště a POV</t>
  </si>
  <si>
    <t>042603000</t>
  </si>
  <si>
    <t>Plán zkoušek</t>
  </si>
  <si>
    <t>Kontrolní a zkušební plán vč. Zkoušek a testů  dle souhrnné technické zprávy</t>
  </si>
  <si>
    <t>042703000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</si>
  <si>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</si>
  <si>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</si>
  <si>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045203000</t>
  </si>
  <si>
    <t>Kompletační činnost</t>
  </si>
  <si>
    <t>práce souvisejících se subdodávkami, dodávkou stavebních výrobků a materiálů, lešení, bednění, montážních strojů a zařízení.</t>
  </si>
  <si>
    <t>049303000</t>
  </si>
  <si>
    <t>Náklady vzniklé v souvislosti s předáním stavby</t>
  </si>
  <si>
    <t>inženýrská činnost pro uvedení díla do užívání (zajištění kolaudačních souhlasů, pravomocných rozhodnutí a jiných dokladů nutných pro uvedení díla do užívání)</t>
  </si>
  <si>
    <t>049304000</t>
  </si>
  <si>
    <t>Zpracování harmonogramu stavebních prací</t>
  </si>
  <si>
    <t>kus</t>
  </si>
  <si>
    <t>092203000</t>
  </si>
  <si>
    <t>Náklady na zaškolení</t>
  </si>
  <si>
    <t>094104000</t>
  </si>
  <si>
    <t>Náklady na opatření BOZP</t>
  </si>
  <si>
    <t>včetně opatření BOZP dle Souhrnné technické zprávy</t>
  </si>
  <si>
    <t>VN001</t>
  </si>
  <si>
    <t>Zábor komunikace</t>
  </si>
  <si>
    <t>POL1_</t>
  </si>
  <si>
    <t>VN002</t>
  </si>
  <si>
    <t>Přechodné dopravní značení</t>
  </si>
  <si>
    <t>SUM</t>
  </si>
  <si>
    <t>END</t>
  </si>
  <si>
    <t>133201101R00</t>
  </si>
  <si>
    <t>Hloubení šachet v hornině 3  do 100 m3</t>
  </si>
  <si>
    <t>m3</t>
  </si>
  <si>
    <t>800-1</t>
  </si>
  <si>
    <t>RTS 23/ I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</si>
  <si>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</si>
  <si>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</si>
  <si>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</si>
  <si>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</si>
  <si>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</si>
  <si>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</si>
  <si>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</si>
  <si>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</si>
  <si>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</si>
  <si>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37,8-3,14*0,3*0,3*0,8*21</t>
  </si>
  <si>
    <t>199000002R00</t>
  </si>
  <si>
    <t>Poplatky za skládku horniny 1- 4, skupina 17 05 04 z Katalogu odpadů</t>
  </si>
  <si>
    <t>275321411R00</t>
  </si>
  <si>
    <t>Beton základových patek železový třídy C 25/30, Beton čerstvý obyčejný;  C 25/30;  prostředí: X0;  cement: CEM I;  Dmax = 22 mm;  S 3</t>
  </si>
  <si>
    <t>801-1</t>
  </si>
  <si>
    <t>bez dodávky a uložení výztuže</t>
  </si>
  <si>
    <t>3,14*0,3*0,3*0,95*21</t>
  </si>
  <si>
    <t>275361821R00</t>
  </si>
  <si>
    <t>t</t>
  </si>
  <si>
    <t>včetně distančních prvků</t>
  </si>
  <si>
    <t>275351112R00</t>
  </si>
  <si>
    <t>m2</t>
  </si>
  <si>
    <t>2*3,14*0,3*1*21</t>
  </si>
  <si>
    <t>275351119R00</t>
  </si>
  <si>
    <t>631571004R00</t>
  </si>
  <si>
    <t>pod mazaniny a dlažby, popř. na plochých střechách, vodorovný nebo ve spádu, s udusáním a urovnáním povrchu,</t>
  </si>
  <si>
    <t>235*0,1</t>
  </si>
  <si>
    <t>632921913R00</t>
  </si>
  <si>
    <t>Dlažba vnitřní nebo vnější při objektu z dlaždic betonových betonových kladených do písku  se zalitím spár na celou výšku cementovou maltou pro spárování   o tloušťce dlaždic 60 mm</t>
  </si>
  <si>
    <t>vodorovná nebo ve spádu do 15° od vodorovné roviny</t>
  </si>
  <si>
    <t>15,7*2</t>
  </si>
  <si>
    <t>917862111R00</t>
  </si>
  <si>
    <t>Osazení silničního nebo chodníkového betonového obrubníku stojatého, s boční opěrou z betonu prostého, do lože z betonu prostého C 12/15</t>
  </si>
  <si>
    <t>m</t>
  </si>
  <si>
    <t>822-1</t>
  </si>
  <si>
    <t>592174231</t>
  </si>
  <si>
    <t>SPCM</t>
  </si>
  <si>
    <t>Specifikace</t>
  </si>
  <si>
    <t>961055111R00</t>
  </si>
  <si>
    <t>Bourání základů železobetonových</t>
  </si>
  <si>
    <t>801-3</t>
  </si>
  <si>
    <t>nebo vybourání otvorů průřezové plochy přes 4 m2 v základech</t>
  </si>
  <si>
    <t>1,5*1,5*2</t>
  </si>
  <si>
    <t>90001</t>
  </si>
  <si>
    <t>ks</t>
  </si>
  <si>
    <t>90002</t>
  </si>
  <si>
    <t>Hasící přístroj 21A, D+M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</si>
  <si>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</si>
  <si>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</si>
  <si>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</si>
  <si>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979081111R00</t>
  </si>
  <si>
    <t>Odvoz suti a vybouraných hmot na skládku do 1 km</t>
  </si>
  <si>
    <t>Přesun suti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</si>
  <si>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</si>
  <si>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</si>
  <si>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</si>
  <si>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979990103R00</t>
  </si>
  <si>
    <t>132212121</t>
  </si>
  <si>
    <t>Hloubení zapažených rýh šířky do 800 mm v soudržných horninách třídy těžitelnosti I skupiny 3 ručně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</si>
  <si>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</si>
  <si>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</si>
  <si>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174152101</t>
  </si>
  <si>
    <t>Zásyp jam, šachet a rýh do 30 m3 sypaninou se zhutněním při překopech inženýrských sítí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</si>
  <si>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</si>
  <si>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https://podminky.urs.cz/item/CS_URS_2022_02/174152101</t>
  </si>
  <si>
    <t>2200-0</t>
  </si>
  <si>
    <t>HDPE chránička dělená DN 150 pro uložení vodovodu, D+M</t>
  </si>
  <si>
    <t>893811223</t>
  </si>
  <si>
    <t>Osazení vodoměrné šachty hranaté z PP obetonované pro statické zatížení pl do 1,5 m2 hl přes 1,4 do, 1,6 m</t>
  </si>
  <si>
    <t>Osazení vodoměrné šachty zpolypropylenu PP obetonované pro statické zatížení hranaté, půdorysné plochy do 1,5 m2, světlé hloubky přes 1,4 m do 1,6 m</t>
  </si>
  <si>
    <t>https://podminky.urs.cz/item/CS_URS_2022_02/893811223</t>
  </si>
  <si>
    <t>56230514</t>
  </si>
  <si>
    <t xml:space="preserve"> šachta plastová vodoměrná hranatá k obetonování tl 8mm včetně výztuhy</t>
  </si>
  <si>
    <t>šachta plastová vodoměrná hranatá k obetonování tl 8mm včetně výztuhy 0,9/1,2/1,6m</t>
  </si>
  <si>
    <t>721171917</t>
  </si>
  <si>
    <t>Potrubí z PP propojení potrubí DN 160</t>
  </si>
  <si>
    <t>Opravy odpadního potrubí plastového propojení dosavadního potrubí DN 160</t>
  </si>
  <si>
    <t>https://podminky.urs.cz/item/CS_URS_2022_02/721171917</t>
  </si>
  <si>
    <t>721173403</t>
  </si>
  <si>
    <t>Potrubí kanalizační z PVC SN 4 svodné DN 160</t>
  </si>
  <si>
    <t>Potrubí z trub PVC SN4 svodné (ležaté) DN 160</t>
  </si>
  <si>
    <t>https://podminky.urs.cz/item/CS_URS_2022_02/721173403</t>
  </si>
  <si>
    <t>998722101R00</t>
  </si>
  <si>
    <t>Přesun hmot pro vnitřní vodovod v objektech výšky do 6 m</t>
  </si>
  <si>
    <t>800-721</t>
  </si>
  <si>
    <t>vodorovně do 50 m</t>
  </si>
  <si>
    <t>Přesun hmot pro vnitřní vodovod  stanovený zhmotnosti přesunovaného materiálu vodorovná dopravní vzdálenost do 50 m v objektech výšky do 6 m</t>
  </si>
  <si>
    <t>https://podminky.urs.cz/item/CS_URS_2022_01/998722101</t>
  </si>
  <si>
    <t>722174005</t>
  </si>
  <si>
    <t>Potrubí vodovodní plastové PPR svar polyfúze PN 16 D 40x5,5 mm</t>
  </si>
  <si>
    <t>Potrubí zplastových trubek zpolypropylenu PPR svařovaných polyfúzně PN 16 (SDR 7,4) D 40 x 5,5</t>
  </si>
  <si>
    <t>https://podminky.urs.cz/item/CS_URS_2022_02/722174005</t>
  </si>
  <si>
    <t>72226-1</t>
  </si>
  <si>
    <t>Připojení na stávající rozvod vody DN80</t>
  </si>
  <si>
    <t>722262163</t>
  </si>
  <si>
    <t>Vodoměr přírubový šroubový do 40°C DN 25 x 260 mm Qn 3,5 m3/h horizontální</t>
  </si>
  <si>
    <t>Vodoměry pro vodu do 40°C přírubové šroubové horizontální DN 25 x 260 mm Qn 3,5</t>
  </si>
  <si>
    <t>https://podminky.urs.cz/item/CS_URS_2022_01/722262163</t>
  </si>
  <si>
    <t>722270102</t>
  </si>
  <si>
    <t>Vodoměrové sestavy  závitové G 1"</t>
  </si>
  <si>
    <t>https://podminky.urs.cz/item/CS_URS_2022_01/722270102</t>
  </si>
  <si>
    <t>751711111</t>
  </si>
  <si>
    <t>Montáž klimatizační jednotky vnitřní nástěnné o výkonu do 3,5 kW</t>
  </si>
  <si>
    <t>Montáž klimatizační jednotky vnitřní nástěnné o výkonu (pro objem místnosti) do 3,5 kW (do 35 m3)</t>
  </si>
  <si>
    <t>https://podminky.urs.cz/item/CS_URS_2022_02/751711111</t>
  </si>
  <si>
    <t>751721112</t>
  </si>
  <si>
    <t>Montáž klimatizační jednotky venkovní s jednofázovým napájením do 3 vnitřních jednotek</t>
  </si>
  <si>
    <t>Montáž klimatizační jednotky venkovní jednofázové napájení do 3 vnitřních jednotek</t>
  </si>
  <si>
    <t>https://podminky.urs.cz/item/CS_URS_2022_02/751721112</t>
  </si>
  <si>
    <t>751721113</t>
  </si>
  <si>
    <t>Montáž klimatizační jednotky venkovní s jednofázovým napájením do 4 vnitřních jednotek</t>
  </si>
  <si>
    <t>Montáž klimatizační jednotky venkovní jednofázové napájení do 4 vnitřních jednotek</t>
  </si>
  <si>
    <t>https://podminky.urs.cz/item/CS_URS_2022_02/751721113</t>
  </si>
  <si>
    <t>42952001</t>
  </si>
  <si>
    <t>jednotka klimatizační nástěnná o výkonu do 3,5kW</t>
  </si>
  <si>
    <t>42952016</t>
  </si>
  <si>
    <t>jednotka klimatizační venkovní jednofázové napájení do 3 vnitřních jednotek o výkonu do 6,5kW</t>
  </si>
  <si>
    <t>42952017</t>
  </si>
  <si>
    <t>jednotka klimatizační venkovní jednofázové napájení do 4 vnitřních jednotek o výkonu do 8,0kW</t>
  </si>
  <si>
    <t>2100-1</t>
  </si>
  <si>
    <t>HDPE chránička dělená DN 150 pro optický kabel, D+M</t>
  </si>
  <si>
    <t>2100-2</t>
  </si>
  <si>
    <t>Napojení přívodního kabelu do stávajícího rozvaděče</t>
  </si>
  <si>
    <t>soub.</t>
  </si>
  <si>
    <t>210813033</t>
  </si>
  <si>
    <t>Montáž izolovaných kabelů měděných do 1 kV bez ukončení plných nebo laněných kulatých (např. CYKY, CHKE-R) uložených pevně počtu a průřezu žil 4x6 až 10 mm2</t>
  </si>
  <si>
    <t>https://podminky.urs.cz/item/CS_URS_2022_02/210813033</t>
  </si>
  <si>
    <t>74172-0</t>
  </si>
  <si>
    <t>34111076</t>
  </si>
  <si>
    <t>kabel instalační jádro Cu plné izolace PVC plášť PVC 450/750V (CYKY) 4x10mm2</t>
  </si>
  <si>
    <t xml:space="preserve">3*1,15 'Přepočtené koeficientem množství : </t>
  </si>
  <si>
    <t>3,45</t>
  </si>
  <si>
    <t>741136321</t>
  </si>
  <si>
    <t>Napojení souboru žil do skříně průřezu jedné žíly do 16 mm2</t>
  </si>
  <si>
    <t>https://podminky.urs.cz/item/CS_URS_2022_02/741136321</t>
  </si>
  <si>
    <t xml:space="preserve"> jednotka klimatizační nástěnná o výkonu do 3,5kW, viz TZ</t>
  </si>
  <si>
    <t xml:space="preserve"> jednotka klimatizační venkovní jednofázové napájení do 3 vnitřních jednotek o výkonu do 6,5kW, viz TZ</t>
  </si>
  <si>
    <t xml:space="preserve"> jednotka klimatizační venkovní jednofázové napájení do 4 vnitřních jednotek o výkonu do 8,0kW, viz TZ</t>
  </si>
  <si>
    <t>46-M</t>
  </si>
  <si>
    <t>Zemní práce při extr.mont.pracích</t>
  </si>
  <si>
    <t>460161132</t>
  </si>
  <si>
    <t>Hloubení kabelových rýh ručně š 35 cm hl 40 cm v hornině tř I skupiny 3</t>
  </si>
  <si>
    <t>Hloubení zapažených i nezapažených kabelových rýh ručně včetně urovnání dna s přemístěním výkopku do vzdálenosti 3 m od okraje jámy nebo s naložením na dopravní prostředek šířky 35 cm hloubky 40 cm v hornině třídy těžitelnosti I skupiny 3</t>
  </si>
  <si>
    <t>https://podminky.urs.cz/item/CS_URS_2022_02/460161132</t>
  </si>
  <si>
    <t>460431142</t>
  </si>
  <si>
    <t>Zásyp kabelových rýh ručně se zhutněním š 35 cm hl 40 cm z horniny tř I skupiny 3</t>
  </si>
  <si>
    <t>Zásyp kabelových rýh ručně s přemístění sypaniny ze vzdálenosti do 10 m, s uložením výkopku ve vrstvách včetně zhutnění a úpravy povrchu šířky 35 cm hloubky 40 cm z horniny třídy těžitelnosti I skupiny 3</t>
  </si>
  <si>
    <t>https://podminky.urs.cz/item/CS_URS_2022_02/460431142</t>
  </si>
  <si>
    <t>Násyp pod podlahy z kameniva  ze štěrkopísku 0-32 tř. I</t>
  </si>
  <si>
    <t>S dodáním hmot pro lože tl. 80-100 mm. Viz Záz._DPS_D.101.01_ASŘ_TZ_00</t>
  </si>
  <si>
    <t>obrubník chodníkový materiál beton; l = 500,0 mm; š = 80,0 mm; h = 250,0 mm; barva šedá, Viz Záz._DPS_D.101.01_ASŘ_TZ_00</t>
  </si>
  <si>
    <t>FVE</t>
  </si>
  <si>
    <t>564851111RT4</t>
  </si>
  <si>
    <t>Podklad ze štěrkodrti po zhutnění tloušťky 15 cm, štěrkodrť frakce 0-63 mm</t>
  </si>
  <si>
    <t>sestava kontejnerů 5835/14650/2500, D+M - viz: Záz._DPS_D.101.01_70_ASŘ_Standard kontejnerů</t>
  </si>
  <si>
    <t>Montáž kabelu Cu plného nebo laněného do 1 kV žíly 4x6 až 10 mm2 (např. CYKY) bez ukončení uloženého, pevně (nápájecí kabel pro šatny)</t>
  </si>
  <si>
    <t xml:space="preserve"> kabel instalační jádro Cu plné izolace PVC plášť PVC 450/750V (CYKY) 4x10mm2 (nápájecí kabel pro šatny)</t>
  </si>
  <si>
    <t>Napojení souboru žil průřez žíly do 16 mm2 (nápájecí kabel pro šatny)</t>
  </si>
  <si>
    <t>Napojení přívodního kabelu do stávajícího rozvaděče, viz D.101.06. D+M (nápájecí kabel pro šatny)</t>
  </si>
  <si>
    <t>Sestava vodoměrová závitová G 1" (kulový kohout, vodoměr, vypouštěcí ventil, kulový kohout) D+M</t>
  </si>
  <si>
    <t>Bednění zakl patek a bloku ploch zaoblen</t>
  </si>
  <si>
    <t>Odbednění zakl patek a bloku</t>
  </si>
  <si>
    <t>Výztuž základových patek z betonářské oceli z prutové oceli, 10505, Výztuž ocelová betonářská - tyč;  úprava: střih, ohyb;  povrch: žebírkový;  značka: B500B (1.0439); svislá výztuž á 250 mm, d = 12,0 mm. Třmínky á 250 mm, d=8,0 mm</t>
  </si>
  <si>
    <t>10,6379*0,15</t>
  </si>
  <si>
    <t>Poplatek za skládku za uložení, betonu,  skupina 17 01 01 z Katalogu odpadů</t>
  </si>
  <si>
    <t>85-33,0523</t>
  </si>
  <si>
    <t>Fotovoltaický systém - fotovoltaické panely 22 ks vč. veškerých elektroinstalací, měniče, nosné, konstrukce panelů, viz D.101.06. D+M</t>
  </si>
  <si>
    <t>Fotovoltaický systém - fotovoltaické panely 22 ks vč. veškerých elektroinstalací, měniče, nosné konstrukce panelů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</si>
</sst>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6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5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27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28" xfId="0" applyFont="1" applyBorder="1" applyAlignment="1">
      <alignment vertical="top"/>
    </xf>
    <xf numFmtId="49" fontId="13" fillId="0" borderId="29" xfId="0" applyNumberFormat="1" applyFont="1" applyBorder="1" applyAlignment="1">
      <alignment vertical="top"/>
    </xf>
    <xf numFmtId="0" fontId="13" fillId="0" borderId="29" xfId="0" applyFont="1" applyBorder="1" applyAlignment="1">
      <alignment horizontal="center" vertical="top" shrinkToFit="1"/>
    </xf>
    <xf numFmtId="165" fontId="13" fillId="0" borderId="29" xfId="0" applyNumberFormat="1" applyFont="1" applyBorder="1" applyAlignment="1">
      <alignment vertical="top" shrinkToFit="1"/>
    </xf>
    <xf numFmtId="4" fontId="13" fillId="4" borderId="29" xfId="0" applyNumberFormat="1" applyFont="1" applyFill="1" applyBorder="1" applyAlignment="1" applyProtection="1">
      <alignment vertical="top" shrinkToFit="1"/>
      <protection locked="0"/>
    </xf>
    <xf numFmtId="4" fontId="13" fillId="0" borderId="29" xfId="0" applyNumberFormat="1" applyFont="1" applyBorder="1" applyAlignment="1">
      <alignment vertical="top" shrinkToFit="1"/>
    </xf>
    <xf numFmtId="4" fontId="13" fillId="0" borderId="30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49" fontId="13" fillId="4" borderId="0" xfId="0" applyNumberFormat="1" applyFont="1" applyFill="1" applyAlignment="1" applyProtection="1">
      <alignment horizontal="left" vertical="top" wrapText="1"/>
      <protection locked="0"/>
    </xf>
    <xf numFmtId="49" fontId="13" fillId="4" borderId="0" xfId="0" applyNumberFormat="1" applyFont="1" applyFill="1" applyAlignment="1" applyProtection="1">
      <alignment vertical="top"/>
      <protection locked="0"/>
    </xf>
    <xf numFmtId="0" fontId="17" fillId="0" borderId="31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4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49" fontId="13" fillId="4" borderId="0" xfId="0" applyNumberFormat="1" applyFont="1" applyFill="1" applyAlignment="1" applyProtection="1">
      <alignment horizontal="left" vertical="top" wrapText="1"/>
      <protection locked="0"/>
    </xf>
    <xf numFmtId="49" fontId="13" fillId="4" borderId="0" xfId="0" applyNumberFormat="1" applyFont="1" applyFill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mbonline-my.sharepoint.com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podminky.urs.cz/item/CS_URS_2022_02/460431142" TargetMode="External"/><Relationship Id="rId1" Type="http://schemas.openxmlformats.org/officeDocument/2006/relationships/hyperlink" Target="https://podminky.urs.cz/item/CS_URS_2022_02/460161132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43" t="s">
        <v>33</v>
      </c>
      <c r="B2" s="143"/>
      <c r="C2" s="143"/>
      <c r="D2" s="143"/>
      <c r="E2" s="143"/>
      <c r="F2" s="143"/>
      <c r="G2" s="143"/>
    </row>
  </sheetData>
  <sheetProtection algorithmName="SHA-512" hashValue="dDzRvgVbabO0+02kI4horxWvDZ++rrftPWZVeeMtROxOMz+stVX9wjAWJEMw7yOHOpsYlTEZ/1tEnAtgRwP1/A==" saltValue="NugWqfbmxhdOyj0uoaqZQ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opLeftCell="B1" zoomScaleNormal="100" zoomScaleSheetLayoutView="75" workbookViewId="0">
      <selection activeCell="E23" sqref="E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171" t="s">
        <v>35</v>
      </c>
      <c r="C1" s="172"/>
      <c r="D1" s="172"/>
      <c r="E1" s="172"/>
      <c r="F1" s="172"/>
      <c r="G1" s="172"/>
      <c r="H1" s="172"/>
      <c r="I1" s="172"/>
      <c r="J1" s="173"/>
    </row>
    <row r="2" spans="1:15" ht="36" customHeight="1" x14ac:dyDescent="0.2">
      <c r="A2" s="2"/>
      <c r="B2" s="76" t="s">
        <v>17</v>
      </c>
      <c r="C2" s="77"/>
      <c r="D2" s="78" t="s">
        <v>37</v>
      </c>
      <c r="E2" s="177" t="s">
        <v>38</v>
      </c>
      <c r="F2" s="178"/>
      <c r="G2" s="178"/>
      <c r="H2" s="178"/>
      <c r="I2" s="178"/>
      <c r="J2" s="179"/>
      <c r="O2" s="1"/>
    </row>
    <row r="3" spans="1:15" ht="27" hidden="1" customHeight="1" x14ac:dyDescent="0.2">
      <c r="A3" s="2"/>
      <c r="B3" s="79"/>
      <c r="C3" s="77"/>
      <c r="D3" s="80"/>
      <c r="E3" s="180"/>
      <c r="F3" s="181"/>
      <c r="G3" s="181"/>
      <c r="H3" s="181"/>
      <c r="I3" s="181"/>
      <c r="J3" s="182"/>
    </row>
    <row r="4" spans="1:15" ht="23.25" customHeight="1" x14ac:dyDescent="0.2">
      <c r="A4" s="2"/>
      <c r="B4" s="81"/>
      <c r="C4" s="82"/>
      <c r="D4" s="83"/>
      <c r="E4" s="161"/>
      <c r="F4" s="161"/>
      <c r="G4" s="161"/>
      <c r="H4" s="161"/>
      <c r="I4" s="161"/>
      <c r="J4" s="162"/>
    </row>
    <row r="5" spans="1:15" ht="24" customHeight="1" x14ac:dyDescent="0.2">
      <c r="A5" s="2"/>
      <c r="B5" s="31" t="s">
        <v>36</v>
      </c>
      <c r="D5" s="165"/>
      <c r="E5" s="166"/>
      <c r="F5" s="166"/>
      <c r="G5" s="166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167"/>
      <c r="E6" s="168"/>
      <c r="F6" s="168"/>
      <c r="G6" s="168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169"/>
      <c r="F7" s="170"/>
      <c r="G7" s="170"/>
      <c r="H7" s="24"/>
      <c r="I7" s="23"/>
      <c r="J7" s="34"/>
    </row>
    <row r="8" spans="1:15" ht="24" hidden="1" customHeight="1" x14ac:dyDescent="0.2">
      <c r="A8" s="2"/>
      <c r="B8" s="31" t="s">
        <v>15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14</v>
      </c>
      <c r="D11" s="184"/>
      <c r="E11" s="184"/>
      <c r="F11" s="184"/>
      <c r="G11" s="184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160"/>
      <c r="E12" s="160"/>
      <c r="F12" s="160"/>
      <c r="G12" s="160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163"/>
      <c r="F13" s="164"/>
      <c r="G13" s="164"/>
      <c r="H13" s="19"/>
      <c r="I13" s="23"/>
      <c r="J13" s="34"/>
    </row>
    <row r="14" spans="1:15" ht="24" customHeight="1" x14ac:dyDescent="0.2">
      <c r="A14" s="2"/>
      <c r="B14" s="43" t="s">
        <v>16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183"/>
      <c r="F15" s="183"/>
      <c r="G15" s="185"/>
      <c r="H15" s="185"/>
      <c r="I15" s="185" t="s">
        <v>24</v>
      </c>
      <c r="J15" s="186"/>
    </row>
    <row r="16" spans="1:15" ht="23.25" customHeight="1" x14ac:dyDescent="0.2">
      <c r="A16" s="97" t="s">
        <v>19</v>
      </c>
      <c r="B16" s="38" t="s">
        <v>42</v>
      </c>
      <c r="C16" s="62"/>
      <c r="D16" s="63"/>
      <c r="E16" s="149"/>
      <c r="F16" s="150"/>
      <c r="G16" s="149"/>
      <c r="H16" s="150"/>
      <c r="I16" s="149">
        <f>VRN!G61</f>
        <v>0</v>
      </c>
      <c r="J16" s="151"/>
    </row>
    <row r="17" spans="1:10" ht="23.25" customHeight="1" x14ac:dyDescent="0.2">
      <c r="A17" s="97" t="s">
        <v>20</v>
      </c>
      <c r="B17" s="38" t="s">
        <v>44</v>
      </c>
      <c r="C17" s="62"/>
      <c r="D17" s="63"/>
      <c r="E17" s="149"/>
      <c r="F17" s="150"/>
      <c r="G17" s="149"/>
      <c r="H17" s="150"/>
      <c r="I17" s="149">
        <f>ASŘ!G55</f>
        <v>0</v>
      </c>
      <c r="J17" s="151"/>
    </row>
    <row r="18" spans="1:10" ht="23.25" customHeight="1" x14ac:dyDescent="0.2">
      <c r="A18" s="97" t="s">
        <v>21</v>
      </c>
      <c r="B18" s="38" t="s">
        <v>46</v>
      </c>
      <c r="C18" s="62"/>
      <c r="D18" s="63"/>
      <c r="E18" s="149"/>
      <c r="F18" s="150"/>
      <c r="G18" s="149"/>
      <c r="H18" s="150"/>
      <c r="I18" s="149">
        <f>ZTI!G47</f>
        <v>0</v>
      </c>
      <c r="J18" s="151"/>
    </row>
    <row r="19" spans="1:10" ht="23.25" customHeight="1" x14ac:dyDescent="0.2">
      <c r="A19" s="97" t="s">
        <v>83</v>
      </c>
      <c r="B19" s="38" t="s">
        <v>48</v>
      </c>
      <c r="C19" s="62"/>
      <c r="D19" s="63"/>
      <c r="E19" s="149"/>
      <c r="F19" s="150"/>
      <c r="G19" s="149"/>
      <c r="H19" s="150"/>
      <c r="I19" s="149">
        <f>UV!G31</f>
        <v>0</v>
      </c>
      <c r="J19" s="151"/>
    </row>
    <row r="20" spans="1:10" ht="23.25" customHeight="1" x14ac:dyDescent="0.2">
      <c r="A20" s="97" t="s">
        <v>84</v>
      </c>
      <c r="B20" s="38" t="s">
        <v>327</v>
      </c>
      <c r="C20" s="62"/>
      <c r="D20" s="63"/>
      <c r="E20" s="149"/>
      <c r="F20" s="150"/>
      <c r="G20" s="149"/>
      <c r="H20" s="150"/>
      <c r="I20" s="149">
        <f>'ELI+FVE'!G41</f>
        <v>0</v>
      </c>
      <c r="J20" s="151"/>
    </row>
    <row r="21" spans="1:10" ht="23.25" customHeight="1" x14ac:dyDescent="0.2">
      <c r="A21" s="2"/>
      <c r="B21" s="48" t="s">
        <v>24</v>
      </c>
      <c r="C21" s="64"/>
      <c r="D21" s="65"/>
      <c r="E21" s="152"/>
      <c r="F21" s="187"/>
      <c r="G21" s="152"/>
      <c r="H21" s="187"/>
      <c r="I21" s="152">
        <f>SUM(I16:J20)</f>
        <v>0</v>
      </c>
      <c r="J21" s="153"/>
    </row>
    <row r="22" spans="1:10" ht="33" customHeight="1" x14ac:dyDescent="0.2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10</v>
      </c>
      <c r="C23" s="62"/>
      <c r="D23" s="63"/>
      <c r="E23" s="67">
        <v>15</v>
      </c>
      <c r="F23" s="39" t="s">
        <v>0</v>
      </c>
      <c r="G23" s="147"/>
      <c r="H23" s="148"/>
      <c r="I23" s="14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11</v>
      </c>
      <c r="C24" s="62"/>
      <c r="D24" s="63"/>
      <c r="E24" s="67">
        <f>SazbaDPH1</f>
        <v>15</v>
      </c>
      <c r="F24" s="39" t="s">
        <v>0</v>
      </c>
      <c r="G24" s="145"/>
      <c r="H24" s="146"/>
      <c r="I24" s="14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12</v>
      </c>
      <c r="C25" s="62"/>
      <c r="D25" s="63"/>
      <c r="E25" s="67">
        <v>21</v>
      </c>
      <c r="F25" s="39" t="s">
        <v>0</v>
      </c>
      <c r="G25" s="147">
        <f>I21</f>
        <v>0</v>
      </c>
      <c r="H25" s="148"/>
      <c r="I25" s="14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13</v>
      </c>
      <c r="C26" s="68"/>
      <c r="D26" s="54"/>
      <c r="E26" s="69">
        <f>SazbaDPH2</f>
        <v>21</v>
      </c>
      <c r="F26" s="30" t="s">
        <v>0</v>
      </c>
      <c r="G26" s="174">
        <f>ZakladDPHZakl*0.21</f>
        <v>0</v>
      </c>
      <c r="H26" s="175"/>
      <c r="I26" s="17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3</v>
      </c>
      <c r="C27" s="70"/>
      <c r="D27" s="71"/>
      <c r="E27" s="70"/>
      <c r="F27" s="16"/>
      <c r="G27" s="176">
        <f>CenaCelkem-(ZakladDPHSni+DPHSni+ZakladDPHZakl+DPHZakl)</f>
        <v>0</v>
      </c>
      <c r="H27" s="176"/>
      <c r="I27" s="176"/>
      <c r="J27" s="41" t="str">
        <f t="shared" si="0"/>
        <v>CZK</v>
      </c>
    </row>
    <row r="28" spans="1:10" ht="27.75" hidden="1" customHeight="1" thickBot="1" x14ac:dyDescent="0.25">
      <c r="A28" s="2"/>
      <c r="B28" s="87" t="s">
        <v>18</v>
      </c>
      <c r="C28" s="88"/>
      <c r="D28" s="88"/>
      <c r="E28" s="89"/>
      <c r="F28" s="90"/>
      <c r="G28" s="154" t="e">
        <f>ZakladDPHSniVypocet+ZakladDPHZaklVypocet</f>
        <v>#REF!</v>
      </c>
      <c r="H28" s="155"/>
      <c r="I28" s="155"/>
      <c r="J28" s="9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87" t="s">
        <v>30</v>
      </c>
      <c r="C29" s="92"/>
      <c r="D29" s="92"/>
      <c r="E29" s="92"/>
      <c r="F29" s="93"/>
      <c r="G29" s="154">
        <f>ZakladDPHZakl+DPHZakl</f>
        <v>0</v>
      </c>
      <c r="H29" s="154"/>
      <c r="I29" s="154"/>
      <c r="J29" s="94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9</v>
      </c>
      <c r="D32" s="73"/>
      <c r="E32" s="73"/>
      <c r="F32" s="15" t="s">
        <v>8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56"/>
      <c r="E34" s="157"/>
      <c r="G34" s="158"/>
      <c r="H34" s="159"/>
      <c r="I34" s="159"/>
      <c r="J34" s="25"/>
    </row>
    <row r="35" spans="1:10" ht="12.75" customHeight="1" x14ac:dyDescent="0.2">
      <c r="A35" s="2"/>
      <c r="B35" s="2"/>
      <c r="D35" s="144" t="s">
        <v>1</v>
      </c>
      <c r="E35" s="144"/>
      <c r="H35" s="10" t="s">
        <v>2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x14ac:dyDescent="0.2">
      <c r="F37" s="86"/>
      <c r="G37" s="86"/>
      <c r="H37" s="86"/>
      <c r="I37" s="86"/>
      <c r="J37" s="96"/>
    </row>
    <row r="38" spans="1:10" x14ac:dyDescent="0.2">
      <c r="F38" s="86"/>
      <c r="G38" s="86"/>
      <c r="H38" s="86"/>
      <c r="I38" s="86"/>
      <c r="J38" s="96"/>
    </row>
  </sheetData>
  <sheetProtection algorithmName="SHA-512" hashValue="VFJUdy5KCjcG8acM7i7lKZFvPgn7zIu468QpblGk/LKuzO+rF5MyrM1tnfwmpDUaNHyukEqgPbcObZn/FdR1lQ==" saltValue="a9FQ2/8tao/yGrDQalOo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88" t="s">
        <v>4</v>
      </c>
      <c r="B1" s="188"/>
      <c r="C1" s="189"/>
      <c r="D1" s="188"/>
      <c r="E1" s="188"/>
      <c r="F1" s="188"/>
      <c r="G1" s="188"/>
    </row>
    <row r="2" spans="1:7" ht="24.95" customHeight="1" x14ac:dyDescent="0.2">
      <c r="A2" s="50" t="s">
        <v>5</v>
      </c>
      <c r="B2" s="49"/>
      <c r="C2" s="190"/>
      <c r="D2" s="190"/>
      <c r="E2" s="190"/>
      <c r="F2" s="190"/>
      <c r="G2" s="191"/>
    </row>
    <row r="3" spans="1:7" ht="24.95" customHeight="1" x14ac:dyDescent="0.2">
      <c r="A3" s="50" t="s">
        <v>6</v>
      </c>
      <c r="B3" s="49"/>
      <c r="C3" s="190"/>
      <c r="D3" s="190"/>
      <c r="E3" s="190"/>
      <c r="F3" s="190"/>
      <c r="G3" s="191"/>
    </row>
    <row r="4" spans="1:7" ht="24.95" customHeight="1" x14ac:dyDescent="0.2">
      <c r="A4" s="50" t="s">
        <v>7</v>
      </c>
      <c r="B4" s="49"/>
      <c r="C4" s="190"/>
      <c r="D4" s="190"/>
      <c r="E4" s="190"/>
      <c r="F4" s="190"/>
      <c r="G4" s="191"/>
    </row>
    <row r="5" spans="1:7" x14ac:dyDescent="0.2">
      <c r="B5" s="4"/>
      <c r="C5" s="5"/>
      <c r="D5" s="6"/>
    </row>
  </sheetData>
  <sheetProtection algorithmName="SHA-512" hashValue="xVlrAyhnW6i1IGfblhEQgOSNILK/b4nTyvTCx29N3WSb8a9ZpOvEPSXJNjs/GMJ7+fB39uQ4EOCwaiF0BclPNw==" saltValue="2Tzj3Z6yn3RCMqnj9Cp1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9D81-384C-4777-A3D5-6EAB2D2DA12C}">
  <sheetPr>
    <outlinePr summaryBelow="0"/>
  </sheetPr>
  <dimension ref="A1:BH5000"/>
  <sheetViews>
    <sheetView workbookViewId="0">
      <pane ySplit="7" topLeftCell="A8" activePane="bottomLeft" state="frozen"/>
      <selection pane="bottomLeft" activeCell="AA52" sqref="AA52"/>
    </sheetView>
  </sheetViews>
  <sheetFormatPr defaultRowHeight="12.75" outlineLevelRow="2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85</v>
      </c>
      <c r="B1" s="194"/>
      <c r="C1" s="194"/>
      <c r="D1" s="194"/>
      <c r="E1" s="194"/>
      <c r="F1" s="194"/>
      <c r="G1" s="194"/>
      <c r="AG1" t="s">
        <v>86</v>
      </c>
    </row>
    <row r="2" spans="1:60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  <c r="AG2" t="s">
        <v>87</v>
      </c>
    </row>
    <row r="3" spans="1:60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  <c r="AC3" s="95" t="s">
        <v>87</v>
      </c>
      <c r="AG3" t="s">
        <v>88</v>
      </c>
    </row>
    <row r="4" spans="1:60" ht="24.95" customHeight="1" x14ac:dyDescent="0.2">
      <c r="A4" s="98" t="s">
        <v>7</v>
      </c>
      <c r="B4" s="99" t="s">
        <v>41</v>
      </c>
      <c r="C4" s="198" t="s">
        <v>42</v>
      </c>
      <c r="D4" s="199"/>
      <c r="E4" s="199"/>
      <c r="F4" s="199"/>
      <c r="G4" s="200"/>
      <c r="AG4" t="s">
        <v>89</v>
      </c>
    </row>
    <row r="5" spans="1:60" x14ac:dyDescent="0.2">
      <c r="D5" s="10"/>
    </row>
    <row r="6" spans="1:60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60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60" x14ac:dyDescent="0.2">
      <c r="A8" s="117" t="s">
        <v>112</v>
      </c>
      <c r="B8" s="118" t="s">
        <v>66</v>
      </c>
      <c r="C8" s="132" t="s">
        <v>67</v>
      </c>
      <c r="D8" s="119"/>
      <c r="E8" s="120"/>
      <c r="F8" s="121"/>
      <c r="G8" s="121">
        <f>SUMIF(AG9:AG25,"&lt;&gt;NOR",G9:G25)</f>
        <v>0</v>
      </c>
      <c r="H8" s="121"/>
      <c r="I8" s="121">
        <f>SUM(I9:I25)</f>
        <v>0</v>
      </c>
      <c r="J8" s="121"/>
      <c r="K8" s="121">
        <f>SUM(K9:K25)</f>
        <v>76000</v>
      </c>
      <c r="L8" s="121"/>
      <c r="M8" s="121">
        <f>SUM(M9:M25)</f>
        <v>0</v>
      </c>
      <c r="N8" s="120"/>
      <c r="O8" s="120">
        <f>SUM(O9:O25)</f>
        <v>0</v>
      </c>
      <c r="P8" s="120"/>
      <c r="Q8" s="120">
        <f>SUM(Q9:Q25)</f>
        <v>0</v>
      </c>
      <c r="R8" s="121"/>
      <c r="S8" s="121"/>
      <c r="T8" s="122"/>
      <c r="U8" s="116"/>
      <c r="V8" s="116">
        <f>SUM(V9:V25)</f>
        <v>0</v>
      </c>
      <c r="W8" s="116"/>
      <c r="X8" s="116"/>
      <c r="Y8" s="116"/>
      <c r="AG8" t="s">
        <v>113</v>
      </c>
    </row>
    <row r="9" spans="1:60" outlineLevel="1" x14ac:dyDescent="0.2">
      <c r="A9" s="124">
        <v>1</v>
      </c>
      <c r="B9" s="125" t="s">
        <v>114</v>
      </c>
      <c r="C9" s="133" t="s">
        <v>115</v>
      </c>
      <c r="D9" s="126" t="s">
        <v>116</v>
      </c>
      <c r="E9" s="127">
        <v>1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10000</v>
      </c>
      <c r="K9" s="129">
        <f>ROUND(E9*J9,2)</f>
        <v>10000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 t="s">
        <v>121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outlineLevel="2" x14ac:dyDescent="0.2">
      <c r="A10" s="112"/>
      <c r="B10" s="113"/>
      <c r="C10" s="192" t="s">
        <v>122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 t="s">
        <v>123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outlineLevel="2" x14ac:dyDescent="0.2">
      <c r="A11" s="112"/>
      <c r="B11" s="113"/>
      <c r="C11" s="192"/>
      <c r="D11" s="193"/>
      <c r="E11" s="193"/>
      <c r="F11" s="193"/>
      <c r="G11" s="193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 t="s">
        <v>124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outlineLevel="1" x14ac:dyDescent="0.2">
      <c r="A12" s="124">
        <v>2</v>
      </c>
      <c r="B12" s="125" t="s">
        <v>125</v>
      </c>
      <c r="C12" s="133" t="s">
        <v>126</v>
      </c>
      <c r="D12" s="126" t="s">
        <v>116</v>
      </c>
      <c r="E12" s="127">
        <v>1</v>
      </c>
      <c r="F12" s="128"/>
      <c r="G12" s="129">
        <f>ROUND(E12*F12,2)</f>
        <v>0</v>
      </c>
      <c r="H12" s="128">
        <v>0</v>
      </c>
      <c r="I12" s="129">
        <f>ROUND(E12*H12,2)</f>
        <v>0</v>
      </c>
      <c r="J12" s="128">
        <v>10000</v>
      </c>
      <c r="K12" s="129">
        <f>ROUND(E12*J12,2)</f>
        <v>10000</v>
      </c>
      <c r="L12" s="129">
        <v>21</v>
      </c>
      <c r="M12" s="129">
        <f>G12*(1+L12/100)</f>
        <v>0</v>
      </c>
      <c r="N12" s="127">
        <v>0</v>
      </c>
      <c r="O12" s="127">
        <f>ROUND(E12*N12,2)</f>
        <v>0</v>
      </c>
      <c r="P12" s="127">
        <v>0</v>
      </c>
      <c r="Q12" s="127">
        <f>ROUND(E12*P12,2)</f>
        <v>0</v>
      </c>
      <c r="R12" s="129"/>
      <c r="S12" s="129" t="s">
        <v>117</v>
      </c>
      <c r="T12" s="130" t="s">
        <v>118</v>
      </c>
      <c r="U12" s="115">
        <v>0</v>
      </c>
      <c r="V12" s="115">
        <f>ROUND(E12*U12,2)</f>
        <v>0</v>
      </c>
      <c r="W12" s="115"/>
      <c r="X12" s="115" t="s">
        <v>119</v>
      </c>
      <c r="Y12" s="115" t="s">
        <v>120</v>
      </c>
      <c r="Z12" s="105"/>
      <c r="AA12" s="105"/>
      <c r="AB12" s="105"/>
      <c r="AC12" s="105"/>
      <c r="AD12" s="105"/>
      <c r="AE12" s="105"/>
      <c r="AF12" s="105"/>
      <c r="AG12" s="105" t="s">
        <v>121</v>
      </c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outlineLevel="2" x14ac:dyDescent="0.2">
      <c r="A13" s="112"/>
      <c r="B13" s="113"/>
      <c r="C13" s="192"/>
      <c r="D13" s="193"/>
      <c r="E13" s="193"/>
      <c r="F13" s="193"/>
      <c r="G13" s="19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 t="s">
        <v>124</v>
      </c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outlineLevel="1" x14ac:dyDescent="0.2">
      <c r="A14" s="124">
        <v>3</v>
      </c>
      <c r="B14" s="125" t="s">
        <v>127</v>
      </c>
      <c r="C14" s="133" t="s">
        <v>128</v>
      </c>
      <c r="D14" s="126" t="s">
        <v>116</v>
      </c>
      <c r="E14" s="127">
        <v>1</v>
      </c>
      <c r="F14" s="128"/>
      <c r="G14" s="129">
        <f>ROUND(E14*F14,2)</f>
        <v>0</v>
      </c>
      <c r="H14" s="128">
        <v>0</v>
      </c>
      <c r="I14" s="129">
        <f>ROUND(E14*H14,2)</f>
        <v>0</v>
      </c>
      <c r="J14" s="128">
        <v>15000</v>
      </c>
      <c r="K14" s="129">
        <f>ROUND(E14*J14,2)</f>
        <v>15000</v>
      </c>
      <c r="L14" s="129">
        <v>21</v>
      </c>
      <c r="M14" s="129">
        <f>G14*(1+L14/100)</f>
        <v>0</v>
      </c>
      <c r="N14" s="127">
        <v>0</v>
      </c>
      <c r="O14" s="127">
        <f>ROUND(E14*N14,2)</f>
        <v>0</v>
      </c>
      <c r="P14" s="127">
        <v>0</v>
      </c>
      <c r="Q14" s="127">
        <f>ROUND(E14*P14,2)</f>
        <v>0</v>
      </c>
      <c r="R14" s="129"/>
      <c r="S14" s="129" t="s">
        <v>117</v>
      </c>
      <c r="T14" s="130" t="s">
        <v>118</v>
      </c>
      <c r="U14" s="115">
        <v>0</v>
      </c>
      <c r="V14" s="115">
        <f>ROUND(E14*U14,2)</f>
        <v>0</v>
      </c>
      <c r="W14" s="115"/>
      <c r="X14" s="115" t="s">
        <v>119</v>
      </c>
      <c r="Y14" s="115" t="s">
        <v>120</v>
      </c>
      <c r="Z14" s="105"/>
      <c r="AA14" s="105"/>
      <c r="AB14" s="105"/>
      <c r="AC14" s="105"/>
      <c r="AD14" s="105"/>
      <c r="AE14" s="105"/>
      <c r="AF14" s="105"/>
      <c r="AG14" s="105" t="s">
        <v>121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2" x14ac:dyDescent="0.2">
      <c r="A15" s="112"/>
      <c r="B15" s="113"/>
      <c r="C15" s="192" t="s">
        <v>129</v>
      </c>
      <c r="D15" s="193"/>
      <c r="E15" s="193"/>
      <c r="F15" s="193"/>
      <c r="G15" s="193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5"/>
      <c r="AA15" s="105"/>
      <c r="AB15" s="105"/>
      <c r="AC15" s="105"/>
      <c r="AD15" s="105"/>
      <c r="AE15" s="105"/>
      <c r="AF15" s="105"/>
      <c r="AG15" s="105" t="s">
        <v>123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outlineLevel="2" x14ac:dyDescent="0.2">
      <c r="A16" s="112"/>
      <c r="B16" s="113"/>
      <c r="C16" s="192"/>
      <c r="D16" s="193"/>
      <c r="E16" s="193"/>
      <c r="F16" s="193"/>
      <c r="G16" s="193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 t="s">
        <v>124</v>
      </c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60" outlineLevel="1" x14ac:dyDescent="0.2">
      <c r="A17" s="124">
        <v>4</v>
      </c>
      <c r="B17" s="125" t="s">
        <v>130</v>
      </c>
      <c r="C17" s="133" t="s">
        <v>131</v>
      </c>
      <c r="D17" s="126" t="s">
        <v>116</v>
      </c>
      <c r="E17" s="127">
        <v>1</v>
      </c>
      <c r="F17" s="128"/>
      <c r="G17" s="129">
        <f>ROUND(E17*F17,2)</f>
        <v>0</v>
      </c>
      <c r="H17" s="128">
        <v>0</v>
      </c>
      <c r="I17" s="129">
        <f>ROUND(E17*H17,2)</f>
        <v>0</v>
      </c>
      <c r="J17" s="128">
        <v>8000</v>
      </c>
      <c r="K17" s="129">
        <f>ROUND(E17*J17,2)</f>
        <v>8000</v>
      </c>
      <c r="L17" s="129">
        <v>21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117</v>
      </c>
      <c r="T17" s="130" t="s">
        <v>118</v>
      </c>
      <c r="U17" s="115">
        <v>0</v>
      </c>
      <c r="V17" s="115">
        <f>ROUND(E17*U17,2)</f>
        <v>0</v>
      </c>
      <c r="W17" s="115"/>
      <c r="X17" s="115" t="s">
        <v>119</v>
      </c>
      <c r="Y17" s="115" t="s">
        <v>120</v>
      </c>
      <c r="Z17" s="105"/>
      <c r="AA17" s="105"/>
      <c r="AB17" s="105"/>
      <c r="AC17" s="105"/>
      <c r="AD17" s="105"/>
      <c r="AE17" s="105"/>
      <c r="AF17" s="105"/>
      <c r="AG17" s="105" t="s">
        <v>121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1:60" outlineLevel="2" x14ac:dyDescent="0.2">
      <c r="A18" s="112"/>
      <c r="B18" s="113"/>
      <c r="C18" s="192" t="s">
        <v>132</v>
      </c>
      <c r="D18" s="193"/>
      <c r="E18" s="193"/>
      <c r="F18" s="193"/>
      <c r="G18" s="193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 t="s">
        <v>123</v>
      </c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outlineLevel="2" x14ac:dyDescent="0.2">
      <c r="A19" s="112"/>
      <c r="B19" s="113"/>
      <c r="C19" s="192"/>
      <c r="D19" s="193"/>
      <c r="E19" s="193"/>
      <c r="F19" s="193"/>
      <c r="G19" s="193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5"/>
      <c r="AA19" s="105"/>
      <c r="AB19" s="105"/>
      <c r="AC19" s="105"/>
      <c r="AD19" s="105"/>
      <c r="AE19" s="105"/>
      <c r="AF19" s="105"/>
      <c r="AG19" s="105" t="s">
        <v>124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0" outlineLevel="1" x14ac:dyDescent="0.2">
      <c r="A20" s="124">
        <v>5</v>
      </c>
      <c r="B20" s="125" t="s">
        <v>133</v>
      </c>
      <c r="C20" s="133" t="s">
        <v>134</v>
      </c>
      <c r="D20" s="126" t="s">
        <v>116</v>
      </c>
      <c r="E20" s="127">
        <v>1</v>
      </c>
      <c r="F20" s="128"/>
      <c r="G20" s="129">
        <f>ROUND(E20*F20,2)</f>
        <v>0</v>
      </c>
      <c r="H20" s="128">
        <v>0</v>
      </c>
      <c r="I20" s="129">
        <f>ROUND(E20*H20,2)</f>
        <v>0</v>
      </c>
      <c r="J20" s="128">
        <v>8000</v>
      </c>
      <c r="K20" s="129">
        <f>ROUND(E20*J20,2)</f>
        <v>8000</v>
      </c>
      <c r="L20" s="129">
        <v>21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/>
      <c r="S20" s="129" t="s">
        <v>117</v>
      </c>
      <c r="T20" s="130" t="s">
        <v>118</v>
      </c>
      <c r="U20" s="115">
        <v>0</v>
      </c>
      <c r="V20" s="115">
        <f>ROUND(E20*U20,2)</f>
        <v>0</v>
      </c>
      <c r="W20" s="115"/>
      <c r="X20" s="115" t="s">
        <v>119</v>
      </c>
      <c r="Y20" s="115" t="s">
        <v>120</v>
      </c>
      <c r="Z20" s="105"/>
      <c r="AA20" s="105"/>
      <c r="AB20" s="105"/>
      <c r="AC20" s="105"/>
      <c r="AD20" s="105"/>
      <c r="AE20" s="105"/>
      <c r="AF20" s="105"/>
      <c r="AG20" s="105" t="s">
        <v>121</v>
      </c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1:60" outlineLevel="2" x14ac:dyDescent="0.2">
      <c r="A21" s="112"/>
      <c r="B21" s="113"/>
      <c r="C21" s="192" t="s">
        <v>135</v>
      </c>
      <c r="D21" s="193"/>
      <c r="E21" s="193"/>
      <c r="F21" s="193"/>
      <c r="G21" s="193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5"/>
      <c r="AA21" s="105"/>
      <c r="AB21" s="105"/>
      <c r="AC21" s="105"/>
      <c r="AD21" s="105"/>
      <c r="AE21" s="105"/>
      <c r="AF21" s="105"/>
      <c r="AG21" s="105" t="s">
        <v>123</v>
      </c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31" t="str">
        <f>C21</f>
        <v>pasportizace okolí a sousedních objektů (stavby, pozemky, komunikace apod.) pro případ uplatnění škod ze stavební činnosti</v>
      </c>
      <c r="BB21" s="105"/>
      <c r="BC21" s="105"/>
      <c r="BD21" s="105"/>
      <c r="BE21" s="105"/>
      <c r="BF21" s="105"/>
      <c r="BG21" s="105"/>
      <c r="BH21" s="105"/>
    </row>
    <row r="22" spans="1:60" outlineLevel="2" x14ac:dyDescent="0.2">
      <c r="A22" s="112"/>
      <c r="B22" s="113"/>
      <c r="C22" s="192"/>
      <c r="D22" s="193"/>
      <c r="E22" s="193"/>
      <c r="F22" s="193"/>
      <c r="G22" s="193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5"/>
      <c r="AA22" s="105"/>
      <c r="AB22" s="105"/>
      <c r="AC22" s="105"/>
      <c r="AD22" s="105"/>
      <c r="AE22" s="105"/>
      <c r="AF22" s="105"/>
      <c r="AG22" s="105" t="s">
        <v>124</v>
      </c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1:60" outlineLevel="1" x14ac:dyDescent="0.2">
      <c r="A23" s="124">
        <v>6</v>
      </c>
      <c r="B23" s="125" t="s">
        <v>136</v>
      </c>
      <c r="C23" s="133" t="s">
        <v>137</v>
      </c>
      <c r="D23" s="126" t="s">
        <v>116</v>
      </c>
      <c r="E23" s="127">
        <v>1</v>
      </c>
      <c r="F23" s="128"/>
      <c r="G23" s="129">
        <f>ROUND(E23*F23,2)</f>
        <v>0</v>
      </c>
      <c r="H23" s="128">
        <v>0</v>
      </c>
      <c r="I23" s="129">
        <f>ROUND(E23*H23,2)</f>
        <v>0</v>
      </c>
      <c r="J23" s="128">
        <v>25000</v>
      </c>
      <c r="K23" s="129">
        <f>ROUND(E23*J23,2)</f>
        <v>25000</v>
      </c>
      <c r="L23" s="129">
        <v>21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/>
      <c r="S23" s="129" t="s">
        <v>117</v>
      </c>
      <c r="T23" s="130" t="s">
        <v>118</v>
      </c>
      <c r="U23" s="115">
        <v>0</v>
      </c>
      <c r="V23" s="115">
        <f>ROUND(E23*U23,2)</f>
        <v>0</v>
      </c>
      <c r="W23" s="115"/>
      <c r="X23" s="115" t="s">
        <v>119</v>
      </c>
      <c r="Y23" s="115" t="s">
        <v>120</v>
      </c>
      <c r="Z23" s="105"/>
      <c r="AA23" s="105"/>
      <c r="AB23" s="105"/>
      <c r="AC23" s="105"/>
      <c r="AD23" s="105"/>
      <c r="AE23" s="105"/>
      <c r="AF23" s="105"/>
      <c r="AG23" s="105" t="s">
        <v>121</v>
      </c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</row>
    <row r="24" spans="1:60" outlineLevel="2" x14ac:dyDescent="0.2">
      <c r="A24" s="112"/>
      <c r="B24" s="113"/>
      <c r="C24" s="192" t="s">
        <v>138</v>
      </c>
      <c r="D24" s="193"/>
      <c r="E24" s="193"/>
      <c r="F24" s="193"/>
      <c r="G24" s="193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 t="s">
        <v>123</v>
      </c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1:60" outlineLevel="2" x14ac:dyDescent="0.2">
      <c r="A25" s="112"/>
      <c r="B25" s="113"/>
      <c r="C25" s="192"/>
      <c r="D25" s="193"/>
      <c r="E25" s="193"/>
      <c r="F25" s="193"/>
      <c r="G25" s="193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 t="s">
        <v>124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1:60" x14ac:dyDescent="0.2">
      <c r="A26" s="117" t="s">
        <v>112</v>
      </c>
      <c r="B26" s="118" t="s">
        <v>68</v>
      </c>
      <c r="C26" s="132" t="s">
        <v>69</v>
      </c>
      <c r="D26" s="119"/>
      <c r="E26" s="120"/>
      <c r="F26" s="121"/>
      <c r="G26" s="121">
        <f>SUMIF(AG27:AG32,"&lt;&gt;NOR",G27:G32)</f>
        <v>0</v>
      </c>
      <c r="H26" s="121"/>
      <c r="I26" s="121">
        <f>SUM(I27:I32)</f>
        <v>0</v>
      </c>
      <c r="J26" s="121"/>
      <c r="K26" s="121">
        <f>SUM(K27:K32)</f>
        <v>60000</v>
      </c>
      <c r="L26" s="121"/>
      <c r="M26" s="121">
        <f>SUM(M27:M32)</f>
        <v>0</v>
      </c>
      <c r="N26" s="120"/>
      <c r="O26" s="120">
        <f>SUM(O27:O32)</f>
        <v>0</v>
      </c>
      <c r="P26" s="120"/>
      <c r="Q26" s="120">
        <f>SUM(Q27:Q32)</f>
        <v>0</v>
      </c>
      <c r="R26" s="121"/>
      <c r="S26" s="121"/>
      <c r="T26" s="122"/>
      <c r="U26" s="116"/>
      <c r="V26" s="116">
        <f>SUM(V27:V32)</f>
        <v>0</v>
      </c>
      <c r="W26" s="116"/>
      <c r="X26" s="116"/>
      <c r="Y26" s="116"/>
      <c r="AG26" t="s">
        <v>113</v>
      </c>
    </row>
    <row r="27" spans="1:60" outlineLevel="1" x14ac:dyDescent="0.2">
      <c r="A27" s="124">
        <v>7</v>
      </c>
      <c r="B27" s="125" t="s">
        <v>139</v>
      </c>
      <c r="C27" s="133" t="s">
        <v>140</v>
      </c>
      <c r="D27" s="126" t="s">
        <v>116</v>
      </c>
      <c r="E27" s="127">
        <v>1</v>
      </c>
      <c r="F27" s="128"/>
      <c r="G27" s="129">
        <f>ROUND(E27*F27,2)</f>
        <v>0</v>
      </c>
      <c r="H27" s="128">
        <v>0</v>
      </c>
      <c r="I27" s="129">
        <f>ROUND(E27*H27,2)</f>
        <v>0</v>
      </c>
      <c r="J27" s="128">
        <v>20000</v>
      </c>
      <c r="K27" s="129">
        <f>ROUND(E27*J27,2)</f>
        <v>20000</v>
      </c>
      <c r="L27" s="129">
        <v>21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/>
      <c r="S27" s="129" t="s">
        <v>117</v>
      </c>
      <c r="T27" s="130" t="s">
        <v>118</v>
      </c>
      <c r="U27" s="115">
        <v>0</v>
      </c>
      <c r="V27" s="115">
        <f>ROUND(E27*U27,2)</f>
        <v>0</v>
      </c>
      <c r="W27" s="115"/>
      <c r="X27" s="115" t="s">
        <v>119</v>
      </c>
      <c r="Y27" s="115" t="s">
        <v>120</v>
      </c>
      <c r="Z27" s="105"/>
      <c r="AA27" s="105"/>
      <c r="AB27" s="105"/>
      <c r="AC27" s="105"/>
      <c r="AD27" s="105"/>
      <c r="AE27" s="105"/>
      <c r="AF27" s="105"/>
      <c r="AG27" s="105" t="s">
        <v>121</v>
      </c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outlineLevel="2" x14ac:dyDescent="0.2">
      <c r="A28" s="112"/>
      <c r="B28" s="113"/>
      <c r="C28" s="192" t="s">
        <v>141</v>
      </c>
      <c r="D28" s="193"/>
      <c r="E28" s="193"/>
      <c r="F28" s="193"/>
      <c r="G28" s="193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5"/>
      <c r="AA28" s="105"/>
      <c r="AB28" s="105"/>
      <c r="AC28" s="105"/>
      <c r="AD28" s="105"/>
      <c r="AE28" s="105"/>
      <c r="AF28" s="105"/>
      <c r="AG28" s="105" t="s">
        <v>123</v>
      </c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1:60" outlineLevel="2" x14ac:dyDescent="0.2">
      <c r="A29" s="112"/>
      <c r="B29" s="113"/>
      <c r="C29" s="192"/>
      <c r="D29" s="193"/>
      <c r="E29" s="193"/>
      <c r="F29" s="193"/>
      <c r="G29" s="193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5"/>
      <c r="AA29" s="105"/>
      <c r="AB29" s="105"/>
      <c r="AC29" s="105"/>
      <c r="AD29" s="105"/>
      <c r="AE29" s="105"/>
      <c r="AF29" s="105"/>
      <c r="AG29" s="105" t="s">
        <v>124</v>
      </c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</row>
    <row r="30" spans="1:60" outlineLevel="1" x14ac:dyDescent="0.2">
      <c r="A30" s="124">
        <v>8</v>
      </c>
      <c r="B30" s="125" t="s">
        <v>142</v>
      </c>
      <c r="C30" s="133" t="s">
        <v>143</v>
      </c>
      <c r="D30" s="126" t="s">
        <v>116</v>
      </c>
      <c r="E30" s="127">
        <v>1</v>
      </c>
      <c r="F30" s="128"/>
      <c r="G30" s="129">
        <f>ROUND(E30*F30,2)</f>
        <v>0</v>
      </c>
      <c r="H30" s="128">
        <v>0</v>
      </c>
      <c r="I30" s="129">
        <f>ROUND(E30*H30,2)</f>
        <v>0</v>
      </c>
      <c r="J30" s="128">
        <v>40000</v>
      </c>
      <c r="K30" s="129">
        <f>ROUND(E30*J30,2)</f>
        <v>40000</v>
      </c>
      <c r="L30" s="129">
        <v>21</v>
      </c>
      <c r="M30" s="129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9"/>
      <c r="S30" s="129" t="s">
        <v>117</v>
      </c>
      <c r="T30" s="130" t="s">
        <v>118</v>
      </c>
      <c r="U30" s="115">
        <v>0</v>
      </c>
      <c r="V30" s="115">
        <f>ROUND(E30*U30,2)</f>
        <v>0</v>
      </c>
      <c r="W30" s="115"/>
      <c r="X30" s="115" t="s">
        <v>119</v>
      </c>
      <c r="Y30" s="115" t="s">
        <v>120</v>
      </c>
      <c r="Z30" s="105"/>
      <c r="AA30" s="105"/>
      <c r="AB30" s="105"/>
      <c r="AC30" s="105"/>
      <c r="AD30" s="105"/>
      <c r="AE30" s="105"/>
      <c r="AF30" s="105"/>
      <c r="AG30" s="105" t="s">
        <v>121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1:60" outlineLevel="2" x14ac:dyDescent="0.2">
      <c r="A31" s="112"/>
      <c r="B31" s="113"/>
      <c r="C31" s="192" t="s">
        <v>122</v>
      </c>
      <c r="D31" s="193"/>
      <c r="E31" s="193"/>
      <c r="F31" s="193"/>
      <c r="G31" s="193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5"/>
      <c r="AA31" s="105"/>
      <c r="AB31" s="105"/>
      <c r="AC31" s="105"/>
      <c r="AD31" s="105"/>
      <c r="AE31" s="105"/>
      <c r="AF31" s="105"/>
      <c r="AG31" s="105" t="s">
        <v>123</v>
      </c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1:60" outlineLevel="2" x14ac:dyDescent="0.2">
      <c r="A32" s="112"/>
      <c r="B32" s="113"/>
      <c r="C32" s="192"/>
      <c r="D32" s="193"/>
      <c r="E32" s="193"/>
      <c r="F32" s="193"/>
      <c r="G32" s="193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5"/>
      <c r="AA32" s="105"/>
      <c r="AB32" s="105"/>
      <c r="AC32" s="105"/>
      <c r="AD32" s="105"/>
      <c r="AE32" s="105"/>
      <c r="AF32" s="105"/>
      <c r="AG32" s="105" t="s">
        <v>124</v>
      </c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</row>
    <row r="33" spans="1:60" x14ac:dyDescent="0.2">
      <c r="A33" s="117" t="s">
        <v>112</v>
      </c>
      <c r="B33" s="118" t="s">
        <v>70</v>
      </c>
      <c r="C33" s="132" t="s">
        <v>71</v>
      </c>
      <c r="D33" s="119"/>
      <c r="E33" s="120"/>
      <c r="F33" s="121"/>
      <c r="G33" s="121">
        <f>SUMIF(AG34:AG48,"&lt;&gt;NOR",G34:G48)</f>
        <v>0</v>
      </c>
      <c r="H33" s="121"/>
      <c r="I33" s="121">
        <f>SUM(I34:I48)</f>
        <v>0</v>
      </c>
      <c r="J33" s="121"/>
      <c r="K33" s="121">
        <f>SUM(K34:K48)</f>
        <v>43000</v>
      </c>
      <c r="L33" s="121"/>
      <c r="M33" s="121">
        <f>SUM(M34:M48)</f>
        <v>0</v>
      </c>
      <c r="N33" s="120"/>
      <c r="O33" s="120">
        <f>SUM(O34:O48)</f>
        <v>0</v>
      </c>
      <c r="P33" s="120"/>
      <c r="Q33" s="120">
        <f>SUM(Q34:Q48)</f>
        <v>0</v>
      </c>
      <c r="R33" s="121"/>
      <c r="S33" s="121"/>
      <c r="T33" s="122"/>
      <c r="U33" s="116"/>
      <c r="V33" s="116">
        <f>SUM(V34:V48)</f>
        <v>0</v>
      </c>
      <c r="W33" s="116"/>
      <c r="X33" s="116"/>
      <c r="Y33" s="116"/>
      <c r="AG33" t="s">
        <v>113</v>
      </c>
    </row>
    <row r="34" spans="1:60" outlineLevel="1" x14ac:dyDescent="0.2">
      <c r="A34" s="124">
        <v>9</v>
      </c>
      <c r="B34" s="125" t="s">
        <v>144</v>
      </c>
      <c r="C34" s="133" t="s">
        <v>145</v>
      </c>
      <c r="D34" s="126" t="s">
        <v>116</v>
      </c>
      <c r="E34" s="127">
        <v>1</v>
      </c>
      <c r="F34" s="128"/>
      <c r="G34" s="129">
        <f>ROUND(E34*F34,2)</f>
        <v>0</v>
      </c>
      <c r="H34" s="128">
        <v>0</v>
      </c>
      <c r="I34" s="129">
        <f>ROUND(E34*H34,2)</f>
        <v>0</v>
      </c>
      <c r="J34" s="128">
        <v>7000</v>
      </c>
      <c r="K34" s="129">
        <f>ROUND(E34*J34,2)</f>
        <v>7000</v>
      </c>
      <c r="L34" s="129">
        <v>21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/>
      <c r="S34" s="129" t="s">
        <v>117</v>
      </c>
      <c r="T34" s="130" t="s">
        <v>118</v>
      </c>
      <c r="U34" s="115">
        <v>0</v>
      </c>
      <c r="V34" s="115">
        <f>ROUND(E34*U34,2)</f>
        <v>0</v>
      </c>
      <c r="W34" s="115"/>
      <c r="X34" s="115" t="s">
        <v>119</v>
      </c>
      <c r="Y34" s="115" t="s">
        <v>120</v>
      </c>
      <c r="Z34" s="105"/>
      <c r="AA34" s="105"/>
      <c r="AB34" s="105"/>
      <c r="AC34" s="105"/>
      <c r="AD34" s="105"/>
      <c r="AE34" s="105"/>
      <c r="AF34" s="105"/>
      <c r="AG34" s="105" t="s">
        <v>121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</row>
    <row r="35" spans="1:60" outlineLevel="2" x14ac:dyDescent="0.2">
      <c r="A35" s="112"/>
      <c r="B35" s="113"/>
      <c r="C35" s="192" t="s">
        <v>146</v>
      </c>
      <c r="D35" s="193"/>
      <c r="E35" s="193"/>
      <c r="F35" s="193"/>
      <c r="G35" s="193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5"/>
      <c r="AA35" s="105"/>
      <c r="AB35" s="105"/>
      <c r="AC35" s="105"/>
      <c r="AD35" s="105"/>
      <c r="AE35" s="105"/>
      <c r="AF35" s="105"/>
      <c r="AG35" s="105" t="s">
        <v>123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1:60" outlineLevel="2" x14ac:dyDescent="0.2">
      <c r="A36" s="112"/>
      <c r="B36" s="113"/>
      <c r="C36" s="192"/>
      <c r="D36" s="193"/>
      <c r="E36" s="193"/>
      <c r="F36" s="193"/>
      <c r="G36" s="193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 t="s">
        <v>124</v>
      </c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</row>
    <row r="37" spans="1:60" outlineLevel="1" x14ac:dyDescent="0.2">
      <c r="A37" s="124">
        <v>10</v>
      </c>
      <c r="B37" s="125" t="s">
        <v>147</v>
      </c>
      <c r="C37" s="133" t="s">
        <v>148</v>
      </c>
      <c r="D37" s="126" t="s">
        <v>116</v>
      </c>
      <c r="E37" s="127">
        <v>1</v>
      </c>
      <c r="F37" s="128"/>
      <c r="G37" s="129">
        <f>ROUND(E37*F37,2)</f>
        <v>0</v>
      </c>
      <c r="H37" s="128">
        <v>0</v>
      </c>
      <c r="I37" s="129">
        <f>ROUND(E37*H37,2)</f>
        <v>0</v>
      </c>
      <c r="J37" s="128">
        <v>8000</v>
      </c>
      <c r="K37" s="129">
        <f>ROUND(E37*J37,2)</f>
        <v>8000</v>
      </c>
      <c r="L37" s="129">
        <v>21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/>
      <c r="S37" s="129" t="s">
        <v>117</v>
      </c>
      <c r="T37" s="130" t="s">
        <v>118</v>
      </c>
      <c r="U37" s="115">
        <v>0</v>
      </c>
      <c r="V37" s="115">
        <f>ROUND(E37*U37,2)</f>
        <v>0</v>
      </c>
      <c r="W37" s="115"/>
      <c r="X37" s="115" t="s">
        <v>119</v>
      </c>
      <c r="Y37" s="115" t="s">
        <v>120</v>
      </c>
      <c r="Z37" s="105"/>
      <c r="AA37" s="105"/>
      <c r="AB37" s="105"/>
      <c r="AC37" s="105"/>
      <c r="AD37" s="105"/>
      <c r="AE37" s="105"/>
      <c r="AF37" s="105"/>
      <c r="AG37" s="105" t="s">
        <v>121</v>
      </c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</row>
    <row r="38" spans="1:60" ht="22.5" outlineLevel="2" x14ac:dyDescent="0.2">
      <c r="A38" s="112"/>
      <c r="B38" s="113"/>
      <c r="C38" s="192" t="s">
        <v>149</v>
      </c>
      <c r="D38" s="193"/>
      <c r="E38" s="193"/>
      <c r="F38" s="193"/>
      <c r="G38" s="193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5"/>
      <c r="AA38" s="105"/>
      <c r="AB38" s="105"/>
      <c r="AC38" s="105"/>
      <c r="AD38" s="105"/>
      <c r="AE38" s="105"/>
      <c r="AF38" s="105"/>
      <c r="AG38" s="105" t="s">
        <v>123</v>
      </c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31" t="str">
        <f>C38</f>
        <v>Požadavky na zabudování konkrétních materiálů a výrobků dle požadavků této dokumentace do stavebního díla (vzorkování) dle souhrnné technické zprávy</v>
      </c>
      <c r="BB38" s="105"/>
      <c r="BC38" s="105"/>
      <c r="BD38" s="105"/>
      <c r="BE38" s="105"/>
      <c r="BF38" s="105"/>
      <c r="BG38" s="105"/>
      <c r="BH38" s="105"/>
    </row>
    <row r="39" spans="1:60" outlineLevel="2" x14ac:dyDescent="0.2">
      <c r="A39" s="112"/>
      <c r="B39" s="113"/>
      <c r="C39" s="192"/>
      <c r="D39" s="193"/>
      <c r="E39" s="193"/>
      <c r="F39" s="193"/>
      <c r="G39" s="193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5"/>
      <c r="AA39" s="105"/>
      <c r="AB39" s="105"/>
      <c r="AC39" s="105"/>
      <c r="AD39" s="105"/>
      <c r="AE39" s="105"/>
      <c r="AF39" s="105"/>
      <c r="AG39" s="105" t="s">
        <v>124</v>
      </c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</row>
    <row r="40" spans="1:60" outlineLevel="1" x14ac:dyDescent="0.2">
      <c r="A40" s="124">
        <v>11</v>
      </c>
      <c r="B40" s="125" t="s">
        <v>150</v>
      </c>
      <c r="C40" s="133" t="s">
        <v>151</v>
      </c>
      <c r="D40" s="126" t="s">
        <v>116</v>
      </c>
      <c r="E40" s="127">
        <v>1</v>
      </c>
      <c r="F40" s="128"/>
      <c r="G40" s="129">
        <f>ROUND(E40*F40,2)</f>
        <v>0</v>
      </c>
      <c r="H40" s="128">
        <v>0</v>
      </c>
      <c r="I40" s="129">
        <f>ROUND(E40*H40,2)</f>
        <v>0</v>
      </c>
      <c r="J40" s="128">
        <v>10000</v>
      </c>
      <c r="K40" s="129">
        <f>ROUND(E40*J40,2)</f>
        <v>10000</v>
      </c>
      <c r="L40" s="129">
        <v>21</v>
      </c>
      <c r="M40" s="129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9"/>
      <c r="S40" s="129" t="s">
        <v>117</v>
      </c>
      <c r="T40" s="130" t="s">
        <v>118</v>
      </c>
      <c r="U40" s="115">
        <v>0</v>
      </c>
      <c r="V40" s="115">
        <f>ROUND(E40*U40,2)</f>
        <v>0</v>
      </c>
      <c r="W40" s="115"/>
      <c r="X40" s="115" t="s">
        <v>119</v>
      </c>
      <c r="Y40" s="115" t="s">
        <v>120</v>
      </c>
      <c r="Z40" s="105"/>
      <c r="AA40" s="105"/>
      <c r="AB40" s="105"/>
      <c r="AC40" s="105"/>
      <c r="AD40" s="105"/>
      <c r="AE40" s="105"/>
      <c r="AF40" s="105"/>
      <c r="AG40" s="105" t="s">
        <v>121</v>
      </c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</row>
    <row r="41" spans="1:60" outlineLevel="2" x14ac:dyDescent="0.2">
      <c r="A41" s="112"/>
      <c r="B41" s="113"/>
      <c r="C41" s="192" t="s">
        <v>152</v>
      </c>
      <c r="D41" s="193"/>
      <c r="E41" s="193"/>
      <c r="F41" s="193"/>
      <c r="G41" s="193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5"/>
      <c r="AA41" s="105"/>
      <c r="AB41" s="105"/>
      <c r="AC41" s="105"/>
      <c r="AD41" s="105"/>
      <c r="AE41" s="105"/>
      <c r="AF41" s="105"/>
      <c r="AG41" s="105" t="s">
        <v>123</v>
      </c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31" t="str">
        <f>C41</f>
        <v>práce souvisejících se subdodávkami, dodávkou stavebních výrobků a materiálů, lešení, bednění, montážních strojů a zařízení.</v>
      </c>
      <c r="BB41" s="105"/>
      <c r="BC41" s="105"/>
      <c r="BD41" s="105"/>
      <c r="BE41" s="105"/>
      <c r="BF41" s="105"/>
      <c r="BG41" s="105"/>
      <c r="BH41" s="105"/>
    </row>
    <row r="42" spans="1:60" outlineLevel="2" x14ac:dyDescent="0.2">
      <c r="A42" s="112"/>
      <c r="B42" s="113"/>
      <c r="C42" s="192"/>
      <c r="D42" s="193"/>
      <c r="E42" s="193"/>
      <c r="F42" s="193"/>
      <c r="G42" s="193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5"/>
      <c r="AA42" s="105"/>
      <c r="AB42" s="105"/>
      <c r="AC42" s="105"/>
      <c r="AD42" s="105"/>
      <c r="AE42" s="105"/>
      <c r="AF42" s="105"/>
      <c r="AG42" s="105" t="s">
        <v>124</v>
      </c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</row>
    <row r="43" spans="1:60" outlineLevel="1" x14ac:dyDescent="0.2">
      <c r="A43" s="124">
        <v>12</v>
      </c>
      <c r="B43" s="125" t="s">
        <v>153</v>
      </c>
      <c r="C43" s="133" t="s">
        <v>154</v>
      </c>
      <c r="D43" s="126" t="s">
        <v>116</v>
      </c>
      <c r="E43" s="127">
        <v>1</v>
      </c>
      <c r="F43" s="128"/>
      <c r="G43" s="129">
        <f>ROUND(E43*F43,2)</f>
        <v>0</v>
      </c>
      <c r="H43" s="128">
        <v>0</v>
      </c>
      <c r="I43" s="129">
        <f>ROUND(E43*H43,2)</f>
        <v>0</v>
      </c>
      <c r="J43" s="128">
        <v>12000</v>
      </c>
      <c r="K43" s="129">
        <f>ROUND(E43*J43,2)</f>
        <v>12000</v>
      </c>
      <c r="L43" s="129">
        <v>21</v>
      </c>
      <c r="M43" s="129">
        <f>G43*(1+L43/100)</f>
        <v>0</v>
      </c>
      <c r="N43" s="127">
        <v>0</v>
      </c>
      <c r="O43" s="127">
        <f>ROUND(E43*N43,2)</f>
        <v>0</v>
      </c>
      <c r="P43" s="127">
        <v>0</v>
      </c>
      <c r="Q43" s="127">
        <f>ROUND(E43*P43,2)</f>
        <v>0</v>
      </c>
      <c r="R43" s="129"/>
      <c r="S43" s="129" t="s">
        <v>117</v>
      </c>
      <c r="T43" s="130" t="s">
        <v>118</v>
      </c>
      <c r="U43" s="115">
        <v>0</v>
      </c>
      <c r="V43" s="115">
        <f>ROUND(E43*U43,2)</f>
        <v>0</v>
      </c>
      <c r="W43" s="115"/>
      <c r="X43" s="115" t="s">
        <v>119</v>
      </c>
      <c r="Y43" s="115" t="s">
        <v>120</v>
      </c>
      <c r="Z43" s="105"/>
      <c r="AA43" s="105"/>
      <c r="AB43" s="105"/>
      <c r="AC43" s="105"/>
      <c r="AD43" s="105"/>
      <c r="AE43" s="105"/>
      <c r="AF43" s="105"/>
      <c r="AG43" s="105" t="s">
        <v>121</v>
      </c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</row>
    <row r="44" spans="1:60" ht="22.5" outlineLevel="2" x14ac:dyDescent="0.2">
      <c r="A44" s="112"/>
      <c r="B44" s="113"/>
      <c r="C44" s="192" t="s">
        <v>155</v>
      </c>
      <c r="D44" s="193"/>
      <c r="E44" s="193"/>
      <c r="F44" s="193"/>
      <c r="G44" s="193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5"/>
      <c r="AA44" s="105"/>
      <c r="AB44" s="105"/>
      <c r="AC44" s="105"/>
      <c r="AD44" s="105"/>
      <c r="AE44" s="105"/>
      <c r="AF44" s="105"/>
      <c r="AG44" s="105" t="s">
        <v>123</v>
      </c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31" t="str">
        <f>C44</f>
        <v>inženýrská činnost pro uvedení díla do užívání (zajištění kolaudačních souhlasů, pravomocných rozhodnutí a jiných dokladů nutných pro uvedení díla do užívání)</v>
      </c>
      <c r="BB44" s="105"/>
      <c r="BC44" s="105"/>
      <c r="BD44" s="105"/>
      <c r="BE44" s="105"/>
      <c r="BF44" s="105"/>
      <c r="BG44" s="105"/>
      <c r="BH44" s="105"/>
    </row>
    <row r="45" spans="1:60" outlineLevel="2" x14ac:dyDescent="0.2">
      <c r="A45" s="112"/>
      <c r="B45" s="113"/>
      <c r="C45" s="192"/>
      <c r="D45" s="193"/>
      <c r="E45" s="193"/>
      <c r="F45" s="193"/>
      <c r="G45" s="193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5"/>
      <c r="AA45" s="105"/>
      <c r="AB45" s="105"/>
      <c r="AC45" s="105"/>
      <c r="AD45" s="105"/>
      <c r="AE45" s="105"/>
      <c r="AF45" s="105"/>
      <c r="AG45" s="105" t="s">
        <v>124</v>
      </c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</row>
    <row r="46" spans="1:60" outlineLevel="1" x14ac:dyDescent="0.2">
      <c r="A46" s="124">
        <v>13</v>
      </c>
      <c r="B46" s="125" t="s">
        <v>156</v>
      </c>
      <c r="C46" s="133" t="s">
        <v>157</v>
      </c>
      <c r="D46" s="126" t="s">
        <v>158</v>
      </c>
      <c r="E46" s="127">
        <v>1</v>
      </c>
      <c r="F46" s="128"/>
      <c r="G46" s="129">
        <f>ROUND(E46*F46,2)</f>
        <v>0</v>
      </c>
      <c r="H46" s="128">
        <v>0</v>
      </c>
      <c r="I46" s="129">
        <f>ROUND(E46*H46,2)</f>
        <v>0</v>
      </c>
      <c r="J46" s="128">
        <v>6000</v>
      </c>
      <c r="K46" s="129">
        <f>ROUND(E46*J46,2)</f>
        <v>6000</v>
      </c>
      <c r="L46" s="129">
        <v>21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/>
      <c r="S46" s="129" t="s">
        <v>117</v>
      </c>
      <c r="T46" s="130" t="s">
        <v>118</v>
      </c>
      <c r="U46" s="115">
        <v>0</v>
      </c>
      <c r="V46" s="115">
        <f>ROUND(E46*U46,2)</f>
        <v>0</v>
      </c>
      <c r="W46" s="115"/>
      <c r="X46" s="115" t="s">
        <v>119</v>
      </c>
      <c r="Y46" s="115" t="s">
        <v>120</v>
      </c>
      <c r="Z46" s="105"/>
      <c r="AA46" s="105"/>
      <c r="AB46" s="105"/>
      <c r="AC46" s="105"/>
      <c r="AD46" s="105"/>
      <c r="AE46" s="105"/>
      <c r="AF46" s="105"/>
      <c r="AG46" s="105" t="s">
        <v>121</v>
      </c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</row>
    <row r="47" spans="1:60" outlineLevel="2" x14ac:dyDescent="0.2">
      <c r="A47" s="112"/>
      <c r="B47" s="113"/>
      <c r="C47" s="192" t="s">
        <v>122</v>
      </c>
      <c r="D47" s="193"/>
      <c r="E47" s="193"/>
      <c r="F47" s="193"/>
      <c r="G47" s="193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5"/>
      <c r="AA47" s="105"/>
      <c r="AB47" s="105"/>
      <c r="AC47" s="105"/>
      <c r="AD47" s="105"/>
      <c r="AE47" s="105"/>
      <c r="AF47" s="105"/>
      <c r="AG47" s="105" t="s">
        <v>123</v>
      </c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</row>
    <row r="48" spans="1:60" outlineLevel="2" x14ac:dyDescent="0.2">
      <c r="A48" s="112"/>
      <c r="B48" s="113"/>
      <c r="C48" s="192"/>
      <c r="D48" s="193"/>
      <c r="E48" s="193"/>
      <c r="F48" s="193"/>
      <c r="G48" s="193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5"/>
      <c r="AA48" s="105"/>
      <c r="AB48" s="105"/>
      <c r="AC48" s="105"/>
      <c r="AD48" s="105"/>
      <c r="AE48" s="105"/>
      <c r="AF48" s="105"/>
      <c r="AG48" s="105" t="s">
        <v>124</v>
      </c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</row>
    <row r="49" spans="1:60" x14ac:dyDescent="0.2">
      <c r="A49" s="117" t="s">
        <v>112</v>
      </c>
      <c r="B49" s="118" t="s">
        <v>72</v>
      </c>
      <c r="C49" s="132" t="s">
        <v>23</v>
      </c>
      <c r="D49" s="119"/>
      <c r="E49" s="120"/>
      <c r="F49" s="121"/>
      <c r="G49" s="121">
        <f>SUMIF(AG50:AG54,"&lt;&gt;NOR",G50:G54)</f>
        <v>0</v>
      </c>
      <c r="H49" s="121"/>
      <c r="I49" s="121">
        <f>SUM(I50:I54)</f>
        <v>0</v>
      </c>
      <c r="J49" s="121"/>
      <c r="K49" s="121">
        <f>SUM(K50:K54)</f>
        <v>12000</v>
      </c>
      <c r="L49" s="121"/>
      <c r="M49" s="121">
        <f>SUM(M50:M54)</f>
        <v>0</v>
      </c>
      <c r="N49" s="120"/>
      <c r="O49" s="120">
        <f>SUM(O50:O54)</f>
        <v>0</v>
      </c>
      <c r="P49" s="120"/>
      <c r="Q49" s="120">
        <f>SUM(Q50:Q54)</f>
        <v>0</v>
      </c>
      <c r="R49" s="121"/>
      <c r="S49" s="121"/>
      <c r="T49" s="122"/>
      <c r="U49" s="116"/>
      <c r="V49" s="116">
        <f>SUM(V50:V54)</f>
        <v>0</v>
      </c>
      <c r="W49" s="116"/>
      <c r="X49" s="116"/>
      <c r="Y49" s="116"/>
      <c r="AG49" t="s">
        <v>113</v>
      </c>
    </row>
    <row r="50" spans="1:60" outlineLevel="1" x14ac:dyDescent="0.2">
      <c r="A50" s="124">
        <v>14</v>
      </c>
      <c r="B50" s="125" t="s">
        <v>159</v>
      </c>
      <c r="C50" s="133" t="s">
        <v>160</v>
      </c>
      <c r="D50" s="126" t="s">
        <v>116</v>
      </c>
      <c r="E50" s="127">
        <v>1</v>
      </c>
      <c r="F50" s="128"/>
      <c r="G50" s="129">
        <f>ROUND(E50*F50,2)</f>
        <v>0</v>
      </c>
      <c r="H50" s="128">
        <v>0</v>
      </c>
      <c r="I50" s="129">
        <f>ROUND(E50*H50,2)</f>
        <v>0</v>
      </c>
      <c r="J50" s="128">
        <v>4000</v>
      </c>
      <c r="K50" s="129">
        <f>ROUND(E50*J50,2)</f>
        <v>4000</v>
      </c>
      <c r="L50" s="129">
        <v>21</v>
      </c>
      <c r="M50" s="129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9"/>
      <c r="S50" s="129" t="s">
        <v>117</v>
      </c>
      <c r="T50" s="130" t="s">
        <v>118</v>
      </c>
      <c r="U50" s="115">
        <v>0</v>
      </c>
      <c r="V50" s="115">
        <f>ROUND(E50*U50,2)</f>
        <v>0</v>
      </c>
      <c r="W50" s="115"/>
      <c r="X50" s="115" t="s">
        <v>119</v>
      </c>
      <c r="Y50" s="115" t="s">
        <v>120</v>
      </c>
      <c r="Z50" s="105"/>
      <c r="AA50" s="105"/>
      <c r="AB50" s="105"/>
      <c r="AC50" s="105"/>
      <c r="AD50" s="105"/>
      <c r="AE50" s="105"/>
      <c r="AF50" s="105"/>
      <c r="AG50" s="105" t="s">
        <v>121</v>
      </c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</row>
    <row r="51" spans="1:60" outlineLevel="2" x14ac:dyDescent="0.2">
      <c r="A51" s="112"/>
      <c r="B51" s="113"/>
      <c r="C51" s="192"/>
      <c r="D51" s="193"/>
      <c r="E51" s="193"/>
      <c r="F51" s="193"/>
      <c r="G51" s="193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5"/>
      <c r="AA51" s="105"/>
      <c r="AB51" s="105"/>
      <c r="AC51" s="105"/>
      <c r="AD51" s="105"/>
      <c r="AE51" s="105"/>
      <c r="AF51" s="105"/>
      <c r="AG51" s="105" t="s">
        <v>124</v>
      </c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</row>
    <row r="52" spans="1:60" outlineLevel="1" x14ac:dyDescent="0.2">
      <c r="A52" s="124">
        <v>15</v>
      </c>
      <c r="B52" s="125" t="s">
        <v>161</v>
      </c>
      <c r="C52" s="133" t="s">
        <v>162</v>
      </c>
      <c r="D52" s="126" t="s">
        <v>116</v>
      </c>
      <c r="E52" s="127">
        <v>1</v>
      </c>
      <c r="F52" s="128"/>
      <c r="G52" s="129">
        <f>ROUND(E52*F52,2)</f>
        <v>0</v>
      </c>
      <c r="H52" s="128">
        <v>0</v>
      </c>
      <c r="I52" s="129">
        <f>ROUND(E52*H52,2)</f>
        <v>0</v>
      </c>
      <c r="J52" s="128">
        <v>8000</v>
      </c>
      <c r="K52" s="129">
        <f>ROUND(E52*J52,2)</f>
        <v>8000</v>
      </c>
      <c r="L52" s="129">
        <v>21</v>
      </c>
      <c r="M52" s="129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9"/>
      <c r="S52" s="129" t="s">
        <v>117</v>
      </c>
      <c r="T52" s="130" t="s">
        <v>118</v>
      </c>
      <c r="U52" s="115">
        <v>0</v>
      </c>
      <c r="V52" s="115">
        <f>ROUND(E52*U52,2)</f>
        <v>0</v>
      </c>
      <c r="W52" s="115"/>
      <c r="X52" s="115" t="s">
        <v>119</v>
      </c>
      <c r="Y52" s="115" t="s">
        <v>120</v>
      </c>
      <c r="Z52" s="105"/>
      <c r="AA52" s="105"/>
      <c r="AB52" s="105"/>
      <c r="AC52" s="105"/>
      <c r="AD52" s="105"/>
      <c r="AE52" s="105"/>
      <c r="AF52" s="105"/>
      <c r="AG52" s="105" t="s">
        <v>121</v>
      </c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</row>
    <row r="53" spans="1:60" outlineLevel="2" x14ac:dyDescent="0.2">
      <c r="A53" s="112"/>
      <c r="B53" s="113"/>
      <c r="C53" s="192" t="s">
        <v>163</v>
      </c>
      <c r="D53" s="193"/>
      <c r="E53" s="193"/>
      <c r="F53" s="193"/>
      <c r="G53" s="193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5"/>
      <c r="AA53" s="105"/>
      <c r="AB53" s="105"/>
      <c r="AC53" s="105"/>
      <c r="AD53" s="105"/>
      <c r="AE53" s="105"/>
      <c r="AF53" s="105"/>
      <c r="AG53" s="105" t="s">
        <v>123</v>
      </c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</row>
    <row r="54" spans="1:60" outlineLevel="2" x14ac:dyDescent="0.2">
      <c r="A54" s="112"/>
      <c r="B54" s="113"/>
      <c r="C54" s="192"/>
      <c r="D54" s="193"/>
      <c r="E54" s="193"/>
      <c r="F54" s="193"/>
      <c r="G54" s="193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5"/>
      <c r="AA54" s="105"/>
      <c r="AB54" s="105"/>
      <c r="AC54" s="105"/>
      <c r="AD54" s="105"/>
      <c r="AE54" s="105"/>
      <c r="AF54" s="105"/>
      <c r="AG54" s="105" t="s">
        <v>124</v>
      </c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</row>
    <row r="55" spans="1:60" x14ac:dyDescent="0.2">
      <c r="A55" s="117" t="s">
        <v>112</v>
      </c>
      <c r="B55" s="118" t="s">
        <v>83</v>
      </c>
      <c r="C55" s="132" t="s">
        <v>22</v>
      </c>
      <c r="D55" s="119"/>
      <c r="E55" s="120"/>
      <c r="F55" s="121"/>
      <c r="G55" s="121">
        <f>SUMIF(AG56:AG59,"&lt;&gt;NOR",G56:G59)</f>
        <v>0</v>
      </c>
      <c r="H55" s="121"/>
      <c r="I55" s="121">
        <f>SUM(I56:I59)</f>
        <v>0</v>
      </c>
      <c r="J55" s="121"/>
      <c r="K55" s="121">
        <f>SUM(K56:K59)</f>
        <v>30000</v>
      </c>
      <c r="L55" s="121"/>
      <c r="M55" s="121">
        <f>SUM(M56:M59)</f>
        <v>0</v>
      </c>
      <c r="N55" s="120"/>
      <c r="O55" s="120">
        <f>SUM(O56:O59)</f>
        <v>0</v>
      </c>
      <c r="P55" s="120"/>
      <c r="Q55" s="120">
        <f>SUM(Q56:Q59)</f>
        <v>0</v>
      </c>
      <c r="R55" s="121"/>
      <c r="S55" s="121"/>
      <c r="T55" s="122"/>
      <c r="U55" s="116"/>
      <c r="V55" s="116">
        <f>SUM(V56:V59)</f>
        <v>0</v>
      </c>
      <c r="W55" s="116"/>
      <c r="X55" s="116"/>
      <c r="Y55" s="116"/>
      <c r="AG55" t="s">
        <v>113</v>
      </c>
    </row>
    <row r="56" spans="1:60" outlineLevel="1" x14ac:dyDescent="0.2">
      <c r="A56" s="124">
        <v>16</v>
      </c>
      <c r="B56" s="125" t="s">
        <v>164</v>
      </c>
      <c r="C56" s="133" t="s">
        <v>165</v>
      </c>
      <c r="D56" s="126" t="s">
        <v>116</v>
      </c>
      <c r="E56" s="127">
        <v>1</v>
      </c>
      <c r="F56" s="128"/>
      <c r="G56" s="129">
        <f>ROUND(E56*F56,2)</f>
        <v>0</v>
      </c>
      <c r="H56" s="128">
        <v>0</v>
      </c>
      <c r="I56" s="129">
        <f>ROUND(E56*H56,2)</f>
        <v>0</v>
      </c>
      <c r="J56" s="128">
        <v>20000</v>
      </c>
      <c r="K56" s="129">
        <f>ROUND(E56*J56,2)</f>
        <v>20000</v>
      </c>
      <c r="L56" s="129">
        <v>21</v>
      </c>
      <c r="M56" s="129">
        <f>G56*(1+L56/100)</f>
        <v>0</v>
      </c>
      <c r="N56" s="127">
        <v>0</v>
      </c>
      <c r="O56" s="127">
        <f>ROUND(E56*N56,2)</f>
        <v>0</v>
      </c>
      <c r="P56" s="127">
        <v>0</v>
      </c>
      <c r="Q56" s="127">
        <f>ROUND(E56*P56,2)</f>
        <v>0</v>
      </c>
      <c r="R56" s="129"/>
      <c r="S56" s="129" t="s">
        <v>117</v>
      </c>
      <c r="T56" s="130" t="s">
        <v>118</v>
      </c>
      <c r="U56" s="115">
        <v>0</v>
      </c>
      <c r="V56" s="115">
        <f>ROUND(E56*U56,2)</f>
        <v>0</v>
      </c>
      <c r="W56" s="115"/>
      <c r="X56" s="115" t="s">
        <v>119</v>
      </c>
      <c r="Y56" s="115" t="s">
        <v>120</v>
      </c>
      <c r="Z56" s="105"/>
      <c r="AA56" s="105"/>
      <c r="AB56" s="105"/>
      <c r="AC56" s="105"/>
      <c r="AD56" s="105"/>
      <c r="AE56" s="105"/>
      <c r="AF56" s="105"/>
      <c r="AG56" s="105" t="s">
        <v>166</v>
      </c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</row>
    <row r="57" spans="1:60" outlineLevel="2" x14ac:dyDescent="0.2">
      <c r="A57" s="112"/>
      <c r="B57" s="113"/>
      <c r="C57" s="192"/>
      <c r="D57" s="193"/>
      <c r="E57" s="193"/>
      <c r="F57" s="193"/>
      <c r="G57" s="193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5"/>
      <c r="AA57" s="105"/>
      <c r="AB57" s="105"/>
      <c r="AC57" s="105"/>
      <c r="AD57" s="105"/>
      <c r="AE57" s="105"/>
      <c r="AF57" s="105"/>
      <c r="AG57" s="105" t="s">
        <v>124</v>
      </c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</row>
    <row r="58" spans="1:60" outlineLevel="1" x14ac:dyDescent="0.2">
      <c r="A58" s="124">
        <v>17</v>
      </c>
      <c r="B58" s="125" t="s">
        <v>167</v>
      </c>
      <c r="C58" s="133" t="s">
        <v>168</v>
      </c>
      <c r="D58" s="126" t="s">
        <v>116</v>
      </c>
      <c r="E58" s="127">
        <v>1</v>
      </c>
      <c r="F58" s="128"/>
      <c r="G58" s="129">
        <f>ROUND(E58*F58,2)</f>
        <v>0</v>
      </c>
      <c r="H58" s="128">
        <v>0</v>
      </c>
      <c r="I58" s="129">
        <f>ROUND(E58*H58,2)</f>
        <v>0</v>
      </c>
      <c r="J58" s="128">
        <v>10000</v>
      </c>
      <c r="K58" s="129">
        <f>ROUND(E58*J58,2)</f>
        <v>10000</v>
      </c>
      <c r="L58" s="129">
        <v>21</v>
      </c>
      <c r="M58" s="129">
        <f>G58*(1+L58/100)</f>
        <v>0</v>
      </c>
      <c r="N58" s="127">
        <v>0</v>
      </c>
      <c r="O58" s="127">
        <f>ROUND(E58*N58,2)</f>
        <v>0</v>
      </c>
      <c r="P58" s="127">
        <v>0</v>
      </c>
      <c r="Q58" s="127">
        <f>ROUND(E58*P58,2)</f>
        <v>0</v>
      </c>
      <c r="R58" s="129"/>
      <c r="S58" s="129" t="s">
        <v>117</v>
      </c>
      <c r="T58" s="130" t="s">
        <v>118</v>
      </c>
      <c r="U58" s="115">
        <v>0</v>
      </c>
      <c r="V58" s="115">
        <f>ROUND(E58*U58,2)</f>
        <v>0</v>
      </c>
      <c r="W58" s="115"/>
      <c r="X58" s="115" t="s">
        <v>119</v>
      </c>
      <c r="Y58" s="115" t="s">
        <v>120</v>
      </c>
      <c r="Z58" s="105"/>
      <c r="AA58" s="105"/>
      <c r="AB58" s="105"/>
      <c r="AC58" s="105"/>
      <c r="AD58" s="105"/>
      <c r="AE58" s="105"/>
      <c r="AF58" s="105"/>
      <c r="AG58" s="105" t="s">
        <v>166</v>
      </c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</row>
    <row r="59" spans="1:60" outlineLevel="2" x14ac:dyDescent="0.2">
      <c r="A59" s="112"/>
      <c r="B59" s="113"/>
      <c r="C59" s="192"/>
      <c r="D59" s="193"/>
      <c r="E59" s="193"/>
      <c r="F59" s="193"/>
      <c r="G59" s="193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5"/>
      <c r="AA59" s="105"/>
      <c r="AB59" s="105"/>
      <c r="AC59" s="105"/>
      <c r="AD59" s="105"/>
      <c r="AE59" s="105"/>
      <c r="AF59" s="105"/>
      <c r="AG59" s="105" t="s">
        <v>124</v>
      </c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</row>
    <row r="60" spans="1:60" x14ac:dyDescent="0.2">
      <c r="A60" s="3"/>
      <c r="B60" s="4"/>
      <c r="C60" s="13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98</v>
      </c>
    </row>
    <row r="61" spans="1:60" x14ac:dyDescent="0.2">
      <c r="A61" s="108"/>
      <c r="B61" s="109" t="s">
        <v>24</v>
      </c>
      <c r="C61" s="135"/>
      <c r="D61" s="110"/>
      <c r="E61" s="111"/>
      <c r="F61" s="111"/>
      <c r="G61" s="123">
        <f>G8+G26+G33+G49+G55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169</v>
      </c>
    </row>
    <row r="62" spans="1:60" x14ac:dyDescent="0.2">
      <c r="C62" s="136"/>
      <c r="D62" s="10"/>
      <c r="AG62" t="s">
        <v>170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29lEVGKfl2TL9wO0bf9HV3o1ITtNmoxH+AzR3LxTZ/eHoU3/bsO6K5bAY8Sr3lb54IXLo+Znn0E8tDhJ/L6+Q==" saltValue="1h8gaeK5YWx3KYSqlGXyVQ==" spinCount="100000" sheet="1" formatRows="0"/>
  <mergeCells count="34">
    <mergeCell ref="C21:G21"/>
    <mergeCell ref="A1:G1"/>
    <mergeCell ref="C2:G2"/>
    <mergeCell ref="C3:G3"/>
    <mergeCell ref="C4:G4"/>
    <mergeCell ref="C10:G10"/>
    <mergeCell ref="C11:G11"/>
    <mergeCell ref="C13:G13"/>
    <mergeCell ref="C15:G15"/>
    <mergeCell ref="C16:G16"/>
    <mergeCell ref="C18:G18"/>
    <mergeCell ref="C19:G19"/>
    <mergeCell ref="C41:G41"/>
    <mergeCell ref="C22:G22"/>
    <mergeCell ref="C24:G24"/>
    <mergeCell ref="C25:G25"/>
    <mergeCell ref="C28:G28"/>
    <mergeCell ref="C29:G29"/>
    <mergeCell ref="C31:G31"/>
    <mergeCell ref="C32:G32"/>
    <mergeCell ref="C35:G35"/>
    <mergeCell ref="C36:G36"/>
    <mergeCell ref="C38:G38"/>
    <mergeCell ref="C39:G39"/>
    <mergeCell ref="C53:G53"/>
    <mergeCell ref="C54:G54"/>
    <mergeCell ref="C57:G57"/>
    <mergeCell ref="C59:G59"/>
    <mergeCell ref="C42:G42"/>
    <mergeCell ref="C44:G44"/>
    <mergeCell ref="C45:G45"/>
    <mergeCell ref="C47:G47"/>
    <mergeCell ref="C48:G48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79A7-B4F4-4DE3-A946-55E903338F79}">
  <sheetPr>
    <outlinePr summaryBelow="0"/>
  </sheetPr>
  <dimension ref="A1:AY4977"/>
  <sheetViews>
    <sheetView zoomScaleNormal="100" workbookViewId="0">
      <pane ySplit="7" topLeftCell="A35" activePane="bottomLeft" state="frozen"/>
      <selection pane="bottomLeft" activeCell="C53" sqref="C53"/>
    </sheetView>
  </sheetViews>
  <sheetFormatPr defaultRowHeight="12.75" outlineLevelRow="2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2" width="9.140625" customWidth="1"/>
    <col min="44" max="44" width="98.7109375" customWidth="1"/>
  </cols>
  <sheetData>
    <row r="1" spans="1:51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1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1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1" ht="24.95" customHeight="1" x14ac:dyDescent="0.2">
      <c r="A4" s="98" t="s">
        <v>7</v>
      </c>
      <c r="B4" s="99" t="s">
        <v>43</v>
      </c>
      <c r="C4" s="198" t="s">
        <v>44</v>
      </c>
      <c r="D4" s="199"/>
      <c r="E4" s="199"/>
      <c r="F4" s="199"/>
      <c r="G4" s="200"/>
    </row>
    <row r="5" spans="1:51" x14ac:dyDescent="0.2">
      <c r="D5" s="10"/>
    </row>
    <row r="6" spans="1:51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1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1" x14ac:dyDescent="0.2">
      <c r="A8" s="117" t="s">
        <v>112</v>
      </c>
      <c r="B8" s="118" t="s">
        <v>52</v>
      </c>
      <c r="C8" s="132" t="s">
        <v>53</v>
      </c>
      <c r="D8" s="119"/>
      <c r="E8" s="120"/>
      <c r="F8" s="121"/>
      <c r="G8" s="121">
        <f>G9+G11+G14+G15+G18</f>
        <v>0</v>
      </c>
      <c r="H8" s="121"/>
      <c r="I8" s="121">
        <f>SUM(I9:I18)</f>
        <v>0</v>
      </c>
      <c r="J8" s="121"/>
      <c r="K8" s="121">
        <f>SUM(K9:K18)</f>
        <v>176295.51</v>
      </c>
      <c r="L8" s="121"/>
      <c r="M8" s="121">
        <f>SUM(M9:M18)</f>
        <v>0</v>
      </c>
      <c r="N8" s="120"/>
      <c r="O8" s="120">
        <f>SUM(O9:O18)</f>
        <v>0</v>
      </c>
      <c r="P8" s="120"/>
      <c r="Q8" s="120">
        <f>SUM(Q9:Q18)</f>
        <v>0</v>
      </c>
      <c r="R8" s="121"/>
      <c r="S8" s="121"/>
      <c r="T8" s="122"/>
      <c r="U8" s="116"/>
      <c r="V8" s="116">
        <f>SUM(V9:V18)</f>
        <v>273.34000000000003</v>
      </c>
      <c r="W8" s="116"/>
      <c r="X8" s="116"/>
      <c r="Y8" s="116"/>
    </row>
    <row r="9" spans="1:51" outlineLevel="1" x14ac:dyDescent="0.2">
      <c r="A9" s="124">
        <v>1</v>
      </c>
      <c r="B9" s="125" t="s">
        <v>171</v>
      </c>
      <c r="C9" s="133" t="s">
        <v>172</v>
      </c>
      <c r="D9" s="126" t="s">
        <v>173</v>
      </c>
      <c r="E9" s="127">
        <v>85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1676</v>
      </c>
      <c r="K9" s="129">
        <f>ROUND(E9*J9,2)</f>
        <v>142460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 t="s">
        <v>174</v>
      </c>
      <c r="S9" s="129" t="s">
        <v>175</v>
      </c>
      <c r="T9" s="130" t="s">
        <v>175</v>
      </c>
      <c r="U9" s="115">
        <v>3.1309999999999998</v>
      </c>
      <c r="V9" s="115">
        <f>ROUND(E9*U9,2)</f>
        <v>266.14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</row>
    <row r="10" spans="1:51" ht="33.75" outlineLevel="2" x14ac:dyDescent="0.2">
      <c r="A10" s="112"/>
      <c r="B10" s="113"/>
      <c r="C10" s="201" t="s">
        <v>176</v>
      </c>
      <c r="D10" s="202"/>
      <c r="E10" s="202"/>
      <c r="F10" s="202"/>
      <c r="G10" s="202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31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AS10" s="105"/>
      <c r="AT10" s="105"/>
      <c r="AU10" s="105"/>
      <c r="AV10" s="105"/>
      <c r="AW10" s="105"/>
      <c r="AX10" s="105"/>
      <c r="AY10" s="105"/>
    </row>
    <row r="11" spans="1:51" ht="22.5" outlineLevel="1" x14ac:dyDescent="0.2">
      <c r="A11" s="124">
        <v>2</v>
      </c>
      <c r="B11" s="125" t="s">
        <v>177</v>
      </c>
      <c r="C11" s="133" t="s">
        <v>178</v>
      </c>
      <c r="D11" s="126" t="s">
        <v>173</v>
      </c>
      <c r="E11" s="127">
        <v>4.7477</v>
      </c>
      <c r="F11" s="128"/>
      <c r="G11" s="129">
        <f>ROUND(E11*F11,2)</f>
        <v>0</v>
      </c>
      <c r="H11" s="128">
        <v>0</v>
      </c>
      <c r="I11" s="129">
        <f>ROUND(E11*H11,2)</f>
        <v>0</v>
      </c>
      <c r="J11" s="128">
        <v>296.5</v>
      </c>
      <c r="K11" s="129">
        <f>ROUND(E11*J11,2)</f>
        <v>1407.69</v>
      </c>
      <c r="L11" s="129">
        <v>21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 t="s">
        <v>174</v>
      </c>
      <c r="S11" s="129" t="s">
        <v>175</v>
      </c>
      <c r="T11" s="130" t="s">
        <v>175</v>
      </c>
      <c r="U11" s="115">
        <v>1.0999999999999999E-2</v>
      </c>
      <c r="V11" s="115">
        <f>ROUND(E11*U11,2)</f>
        <v>0.05</v>
      </c>
      <c r="W11" s="115"/>
      <c r="X11" s="115" t="s">
        <v>119</v>
      </c>
      <c r="Y11" s="115" t="s">
        <v>120</v>
      </c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</row>
    <row r="12" spans="1:51" outlineLevel="2" x14ac:dyDescent="0.2">
      <c r="A12" s="112"/>
      <c r="B12" s="113"/>
      <c r="C12" s="201" t="s">
        <v>179</v>
      </c>
      <c r="D12" s="202"/>
      <c r="E12" s="202"/>
      <c r="F12" s="202"/>
      <c r="G12" s="202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</row>
    <row r="13" spans="1:51" outlineLevel="2" x14ac:dyDescent="0.2">
      <c r="A13" s="112"/>
      <c r="B13" s="113"/>
      <c r="C13" s="139" t="s">
        <v>341</v>
      </c>
      <c r="D13" s="137"/>
      <c r="E13" s="138">
        <f>85-33.0523</f>
        <v>51.947699999999998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</row>
    <row r="14" spans="1:51" ht="22.5" outlineLevel="1" x14ac:dyDescent="0.2">
      <c r="A14" s="124">
        <v>3</v>
      </c>
      <c r="B14" s="125" t="s">
        <v>180</v>
      </c>
      <c r="C14" s="133" t="s">
        <v>181</v>
      </c>
      <c r="D14" s="126" t="s">
        <v>173</v>
      </c>
      <c r="E14" s="127">
        <v>51.947699999999998</v>
      </c>
      <c r="F14" s="128"/>
      <c r="G14" s="129">
        <f>ROUND(E14*F14,2)</f>
        <v>0</v>
      </c>
      <c r="H14" s="128">
        <v>0</v>
      </c>
      <c r="I14" s="129">
        <f>ROUND(E14*H14,2)</f>
        <v>0</v>
      </c>
      <c r="J14" s="128">
        <v>19.3</v>
      </c>
      <c r="K14" s="129">
        <f>ROUND(E14*J14,2)</f>
        <v>1002.59</v>
      </c>
      <c r="L14" s="129">
        <v>21</v>
      </c>
      <c r="M14" s="129">
        <f>G14*(1+L14/100)</f>
        <v>0</v>
      </c>
      <c r="N14" s="127">
        <v>0</v>
      </c>
      <c r="O14" s="127">
        <f>ROUND(E14*N14,2)</f>
        <v>0</v>
      </c>
      <c r="P14" s="127">
        <v>0</v>
      </c>
      <c r="Q14" s="127">
        <f>ROUND(E14*P14,2)</f>
        <v>0</v>
      </c>
      <c r="R14" s="129" t="s">
        <v>174</v>
      </c>
      <c r="S14" s="129" t="s">
        <v>175</v>
      </c>
      <c r="T14" s="130" t="s">
        <v>175</v>
      </c>
      <c r="U14" s="115">
        <v>8.9999999999999993E-3</v>
      </c>
      <c r="V14" s="115">
        <f>ROUND(E14*U14,2)</f>
        <v>0.47</v>
      </c>
      <c r="W14" s="115"/>
      <c r="X14" s="115" t="s">
        <v>119</v>
      </c>
      <c r="Y14" s="115" t="s">
        <v>120</v>
      </c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</row>
    <row r="15" spans="1:51" ht="22.5" outlineLevel="1" x14ac:dyDescent="0.2">
      <c r="A15" s="124">
        <v>4</v>
      </c>
      <c r="B15" s="125" t="s">
        <v>182</v>
      </c>
      <c r="C15" s="133" t="s">
        <v>183</v>
      </c>
      <c r="D15" s="126" t="s">
        <v>173</v>
      </c>
      <c r="E15" s="127">
        <v>33.052300000000002</v>
      </c>
      <c r="F15" s="128"/>
      <c r="G15" s="129">
        <f>ROUND(E15*F15,2)</f>
        <v>0</v>
      </c>
      <c r="H15" s="128">
        <v>0</v>
      </c>
      <c r="I15" s="129">
        <f>ROUND(E15*H15,2)</f>
        <v>0</v>
      </c>
      <c r="J15" s="128">
        <v>144.5</v>
      </c>
      <c r="K15" s="129">
        <f>ROUND(E15*J15,2)</f>
        <v>4776.0600000000004</v>
      </c>
      <c r="L15" s="129">
        <v>21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 t="s">
        <v>174</v>
      </c>
      <c r="S15" s="129" t="s">
        <v>175</v>
      </c>
      <c r="T15" s="130" t="s">
        <v>175</v>
      </c>
      <c r="U15" s="115">
        <v>0.20200000000000001</v>
      </c>
      <c r="V15" s="115">
        <f>ROUND(E15*U15,2)</f>
        <v>6.68</v>
      </c>
      <c r="W15" s="115"/>
      <c r="X15" s="115" t="s">
        <v>119</v>
      </c>
      <c r="Y15" s="115" t="s">
        <v>120</v>
      </c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</row>
    <row r="16" spans="1:51" outlineLevel="2" x14ac:dyDescent="0.2">
      <c r="A16" s="112"/>
      <c r="B16" s="113"/>
      <c r="C16" s="201" t="s">
        <v>184</v>
      </c>
      <c r="D16" s="202"/>
      <c r="E16" s="202"/>
      <c r="F16" s="202"/>
      <c r="G16" s="202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</row>
    <row r="17" spans="1:51" outlineLevel="2" x14ac:dyDescent="0.2">
      <c r="A17" s="112"/>
      <c r="B17" s="113"/>
      <c r="C17" s="139" t="s">
        <v>185</v>
      </c>
      <c r="D17" s="137"/>
      <c r="E17" s="138">
        <v>33.049999999999997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</row>
    <row r="18" spans="1:51" outlineLevel="1" x14ac:dyDescent="0.2">
      <c r="A18" s="124">
        <v>5</v>
      </c>
      <c r="B18" s="125" t="s">
        <v>186</v>
      </c>
      <c r="C18" s="133" t="s">
        <v>187</v>
      </c>
      <c r="D18" s="126" t="s">
        <v>173</v>
      </c>
      <c r="E18" s="127">
        <v>51.947699999999998</v>
      </c>
      <c r="F18" s="128"/>
      <c r="G18" s="129">
        <f>ROUND(E18*F18,2)</f>
        <v>0</v>
      </c>
      <c r="H18" s="128">
        <v>0</v>
      </c>
      <c r="I18" s="129">
        <f>ROUND(E18*H18,2)</f>
        <v>0</v>
      </c>
      <c r="J18" s="128">
        <v>513</v>
      </c>
      <c r="K18" s="129">
        <f>ROUND(E18*J18,2)</f>
        <v>26649.17</v>
      </c>
      <c r="L18" s="129">
        <v>21</v>
      </c>
      <c r="M18" s="129">
        <f>G18*(1+L18/100)</f>
        <v>0</v>
      </c>
      <c r="N18" s="127">
        <v>0</v>
      </c>
      <c r="O18" s="127">
        <f>ROUND(E18*N18,2)</f>
        <v>0</v>
      </c>
      <c r="P18" s="127">
        <v>0</v>
      </c>
      <c r="Q18" s="127">
        <f>ROUND(E18*P18,2)</f>
        <v>0</v>
      </c>
      <c r="R18" s="129" t="s">
        <v>174</v>
      </c>
      <c r="S18" s="129" t="s">
        <v>175</v>
      </c>
      <c r="T18" s="130" t="s">
        <v>175</v>
      </c>
      <c r="U18" s="115">
        <v>0</v>
      </c>
      <c r="V18" s="115">
        <f>ROUND(E18*U18,2)</f>
        <v>0</v>
      </c>
      <c r="W18" s="115"/>
      <c r="X18" s="115" t="s">
        <v>119</v>
      </c>
      <c r="Y18" s="115" t="s">
        <v>120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</row>
    <row r="19" spans="1:51" x14ac:dyDescent="0.2">
      <c r="A19" s="117" t="s">
        <v>112</v>
      </c>
      <c r="B19" s="118" t="s">
        <v>54</v>
      </c>
      <c r="C19" s="132" t="s">
        <v>55</v>
      </c>
      <c r="D19" s="119"/>
      <c r="E19" s="120"/>
      <c r="F19" s="121"/>
      <c r="G19" s="121">
        <f>G20+G23+G26+G28</f>
        <v>0</v>
      </c>
      <c r="H19" s="121"/>
      <c r="I19" s="121">
        <f>SUM(I20:I28)</f>
        <v>97548.36</v>
      </c>
      <c r="J19" s="121"/>
      <c r="K19" s="121">
        <f>SUM(K20:K28)</f>
        <v>33592.31</v>
      </c>
      <c r="L19" s="121"/>
      <c r="M19" s="121">
        <f>SUM(M20:M28)</f>
        <v>0</v>
      </c>
      <c r="N19" s="120"/>
      <c r="O19" s="120">
        <f>SUM(O20:O28)</f>
        <v>16.329999999999998</v>
      </c>
      <c r="P19" s="120"/>
      <c r="Q19" s="120">
        <f>SUM(Q20:Q28)</f>
        <v>0</v>
      </c>
      <c r="R19" s="121"/>
      <c r="S19" s="121"/>
      <c r="T19" s="122"/>
      <c r="U19" s="116"/>
      <c r="V19" s="116">
        <f>SUM(V20:V28)</f>
        <v>74.02</v>
      </c>
      <c r="W19" s="116"/>
      <c r="X19" s="116"/>
      <c r="Y19" s="116"/>
    </row>
    <row r="20" spans="1:51" ht="22.5" outlineLevel="1" x14ac:dyDescent="0.2">
      <c r="A20" s="124">
        <v>6</v>
      </c>
      <c r="B20" s="125" t="s">
        <v>188</v>
      </c>
      <c r="C20" s="133" t="s">
        <v>189</v>
      </c>
      <c r="D20" s="126" t="s">
        <v>173</v>
      </c>
      <c r="E20" s="127">
        <v>5.6379000000000001</v>
      </c>
      <c r="F20" s="128"/>
      <c r="G20" s="129">
        <f>ROUND(E20*F20,2)</f>
        <v>0</v>
      </c>
      <c r="H20" s="128">
        <v>3112.7</v>
      </c>
      <c r="I20" s="129">
        <f>ROUND(E20*H20,2)</f>
        <v>17549.09</v>
      </c>
      <c r="J20" s="128">
        <v>322.3</v>
      </c>
      <c r="K20" s="129">
        <f>ROUND(E20*J20,2)</f>
        <v>1817.1</v>
      </c>
      <c r="L20" s="129">
        <v>21</v>
      </c>
      <c r="M20" s="129">
        <f>G20*(1+L20/100)</f>
        <v>0</v>
      </c>
      <c r="N20" s="127">
        <v>2.5249999999999999</v>
      </c>
      <c r="O20" s="127">
        <f>ROUND(E20*N20,2)</f>
        <v>14.24</v>
      </c>
      <c r="P20" s="127">
        <v>0</v>
      </c>
      <c r="Q20" s="127">
        <f>ROUND(E20*P20,2)</f>
        <v>0</v>
      </c>
      <c r="R20" s="129" t="s">
        <v>190</v>
      </c>
      <c r="S20" s="129" t="s">
        <v>175</v>
      </c>
      <c r="T20" s="130" t="s">
        <v>175</v>
      </c>
      <c r="U20" s="115">
        <v>0.48</v>
      </c>
      <c r="V20" s="115">
        <f>ROUND(E20*U20,2)</f>
        <v>2.71</v>
      </c>
      <c r="W20" s="115"/>
      <c r="X20" s="115" t="s">
        <v>119</v>
      </c>
      <c r="Y20" s="115" t="s">
        <v>120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</row>
    <row r="21" spans="1:51" outlineLevel="2" x14ac:dyDescent="0.2">
      <c r="A21" s="112"/>
      <c r="B21" s="113"/>
      <c r="C21" s="201" t="s">
        <v>191</v>
      </c>
      <c r="D21" s="202"/>
      <c r="E21" s="202"/>
      <c r="F21" s="202"/>
      <c r="G21" s="202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</row>
    <row r="22" spans="1:51" outlineLevel="2" x14ac:dyDescent="0.2">
      <c r="A22" s="112"/>
      <c r="B22" s="113"/>
      <c r="C22" s="139" t="s">
        <v>192</v>
      </c>
      <c r="D22" s="137"/>
      <c r="E22" s="138">
        <v>5.64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</row>
    <row r="23" spans="1:51" ht="33.75" outlineLevel="1" x14ac:dyDescent="0.2">
      <c r="A23" s="124">
        <v>7</v>
      </c>
      <c r="B23" s="125" t="s">
        <v>193</v>
      </c>
      <c r="C23" s="133" t="s">
        <v>338</v>
      </c>
      <c r="D23" s="126" t="s">
        <v>194</v>
      </c>
      <c r="E23" s="127">
        <v>1.59</v>
      </c>
      <c r="F23" s="128"/>
      <c r="G23" s="129">
        <f>ROUND(E23*F23,2)</f>
        <v>0</v>
      </c>
      <c r="H23" s="128">
        <v>46521.09</v>
      </c>
      <c r="I23" s="129">
        <f>ROUND(E23*H23,2)</f>
        <v>73968.53</v>
      </c>
      <c r="J23" s="128">
        <v>13868.91</v>
      </c>
      <c r="K23" s="129">
        <f>ROUND(E23*J23,2)</f>
        <v>22051.57</v>
      </c>
      <c r="L23" s="129">
        <v>21</v>
      </c>
      <c r="M23" s="129">
        <f>G23*(1+L23/100)</f>
        <v>0</v>
      </c>
      <c r="N23" s="127">
        <v>1.0211600000000001</v>
      </c>
      <c r="O23" s="127">
        <f>ROUND(E23*N23,2)</f>
        <v>1.62</v>
      </c>
      <c r="P23" s="127">
        <v>0</v>
      </c>
      <c r="Q23" s="127">
        <f>ROUND(E23*P23,2)</f>
        <v>0</v>
      </c>
      <c r="R23" s="129" t="s">
        <v>190</v>
      </c>
      <c r="S23" s="129" t="s">
        <v>175</v>
      </c>
      <c r="T23" s="130" t="s">
        <v>175</v>
      </c>
      <c r="U23" s="115">
        <v>23.530999999999999</v>
      </c>
      <c r="V23" s="115">
        <f>ROUND(E23*U23,2)</f>
        <v>37.409999999999997</v>
      </c>
      <c r="W23" s="115"/>
      <c r="X23" s="115" t="s">
        <v>119</v>
      </c>
      <c r="Y23" s="115" t="s">
        <v>120</v>
      </c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</row>
    <row r="24" spans="1:51" outlineLevel="2" x14ac:dyDescent="0.2">
      <c r="A24" s="112"/>
      <c r="B24" s="113"/>
      <c r="C24" s="201" t="s">
        <v>195</v>
      </c>
      <c r="D24" s="202"/>
      <c r="E24" s="202"/>
      <c r="F24" s="202"/>
      <c r="G24" s="202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</row>
    <row r="25" spans="1:51" outlineLevel="2" x14ac:dyDescent="0.2">
      <c r="A25" s="112"/>
      <c r="B25" s="113"/>
      <c r="C25" s="139" t="s">
        <v>339</v>
      </c>
      <c r="D25" s="137"/>
      <c r="E25" s="138">
        <v>1.59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</row>
    <row r="26" spans="1:51" outlineLevel="1" x14ac:dyDescent="0.2">
      <c r="A26" s="124">
        <v>8</v>
      </c>
      <c r="B26" s="125" t="s">
        <v>196</v>
      </c>
      <c r="C26" s="133" t="s">
        <v>336</v>
      </c>
      <c r="D26" s="126" t="s">
        <v>197</v>
      </c>
      <c r="E26" s="127">
        <v>39.564</v>
      </c>
      <c r="F26" s="128"/>
      <c r="G26" s="129">
        <f>ROUND(E26*F26,2)</f>
        <v>0</v>
      </c>
      <c r="H26" s="128">
        <v>152.43</v>
      </c>
      <c r="I26" s="129">
        <f>ROUND(E26*H26,2)</f>
        <v>6030.74</v>
      </c>
      <c r="J26" s="128">
        <v>196.07</v>
      </c>
      <c r="K26" s="129">
        <f>ROUND(E26*J26,2)</f>
        <v>7757.31</v>
      </c>
      <c r="L26" s="129">
        <v>21</v>
      </c>
      <c r="M26" s="129">
        <f>G26*(1+L26/100)</f>
        <v>0</v>
      </c>
      <c r="N26" s="127">
        <v>1.2E-2</v>
      </c>
      <c r="O26" s="127">
        <f>ROUND(E26*N26,2)</f>
        <v>0.47</v>
      </c>
      <c r="P26" s="127">
        <v>0</v>
      </c>
      <c r="Q26" s="127">
        <f>ROUND(E26*P26,2)</f>
        <v>0</v>
      </c>
      <c r="R26" s="129"/>
      <c r="S26" s="129" t="s">
        <v>117</v>
      </c>
      <c r="T26" s="130" t="s">
        <v>118</v>
      </c>
      <c r="U26" s="115">
        <v>0.68</v>
      </c>
      <c r="V26" s="115">
        <f>ROUND(E26*U26,2)</f>
        <v>26.9</v>
      </c>
      <c r="W26" s="115"/>
      <c r="X26" s="115" t="s">
        <v>119</v>
      </c>
      <c r="Y26" s="115" t="s">
        <v>120</v>
      </c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</row>
    <row r="27" spans="1:51" outlineLevel="2" x14ac:dyDescent="0.2">
      <c r="A27" s="112"/>
      <c r="B27" s="113"/>
      <c r="C27" s="139" t="s">
        <v>198</v>
      </c>
      <c r="D27" s="137"/>
      <c r="E27" s="138">
        <v>39.56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</row>
    <row r="28" spans="1:51" outlineLevel="1" x14ac:dyDescent="0.2">
      <c r="A28" s="124">
        <v>9</v>
      </c>
      <c r="B28" s="125" t="s">
        <v>199</v>
      </c>
      <c r="C28" s="133" t="s">
        <v>337</v>
      </c>
      <c r="D28" s="126" t="s">
        <v>197</v>
      </c>
      <c r="E28" s="127">
        <v>39.564</v>
      </c>
      <c r="F28" s="128"/>
      <c r="G28" s="129">
        <f>ROUND(E28*F28,2)</f>
        <v>0</v>
      </c>
      <c r="H28" s="128">
        <v>0</v>
      </c>
      <c r="I28" s="129">
        <f>ROUND(E28*H28,2)</f>
        <v>0</v>
      </c>
      <c r="J28" s="128">
        <v>49.7</v>
      </c>
      <c r="K28" s="129">
        <f>ROUND(E28*J28,2)</f>
        <v>1966.33</v>
      </c>
      <c r="L28" s="129">
        <v>21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117</v>
      </c>
      <c r="T28" s="130" t="s">
        <v>118</v>
      </c>
      <c r="U28" s="115">
        <v>0.17699999999999999</v>
      </c>
      <c r="V28" s="115">
        <f>ROUND(E28*U28,2)</f>
        <v>7</v>
      </c>
      <c r="W28" s="115"/>
      <c r="X28" s="115" t="s">
        <v>119</v>
      </c>
      <c r="Y28" s="115" t="s">
        <v>120</v>
      </c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</row>
    <row r="29" spans="1:51" x14ac:dyDescent="0.2">
      <c r="A29" s="117" t="s">
        <v>112</v>
      </c>
      <c r="B29" s="118" t="s">
        <v>58</v>
      </c>
      <c r="C29" s="132" t="s">
        <v>59</v>
      </c>
      <c r="D29" s="119"/>
      <c r="E29" s="120"/>
      <c r="F29" s="121"/>
      <c r="G29" s="121">
        <f>G30+G34+G37+G39+G33</f>
        <v>0</v>
      </c>
      <c r="H29" s="121"/>
      <c r="I29" s="121">
        <f>SUM(I30:I39)</f>
        <v>50615.22</v>
      </c>
      <c r="J29" s="121"/>
      <c r="K29" s="121">
        <f>SUM(K30:K39)</f>
        <v>32330.289999999997</v>
      </c>
      <c r="L29" s="121"/>
      <c r="M29" s="121">
        <f>SUM(M30:M39)</f>
        <v>0</v>
      </c>
      <c r="N29" s="120"/>
      <c r="O29" s="120">
        <f>SUM(O30:O39)</f>
        <v>60.050000000000004</v>
      </c>
      <c r="P29" s="120"/>
      <c r="Q29" s="120">
        <f>SUM(Q30:Q39)</f>
        <v>0</v>
      </c>
      <c r="R29" s="121"/>
      <c r="S29" s="121"/>
      <c r="T29" s="122"/>
      <c r="U29" s="116"/>
      <c r="V29" s="116">
        <f>SUM(V30:V39)</f>
        <v>70.52</v>
      </c>
      <c r="W29" s="116"/>
      <c r="X29" s="116"/>
      <c r="Y29" s="116"/>
    </row>
    <row r="30" spans="1:51" outlineLevel="1" x14ac:dyDescent="0.2">
      <c r="A30" s="124">
        <v>10</v>
      </c>
      <c r="B30" s="125" t="s">
        <v>200</v>
      </c>
      <c r="C30" s="133" t="s">
        <v>324</v>
      </c>
      <c r="D30" s="126" t="s">
        <v>173</v>
      </c>
      <c r="E30" s="127">
        <v>23.5</v>
      </c>
      <c r="F30" s="128"/>
      <c r="G30" s="129">
        <f>ROUND(E30*F30,2)</f>
        <v>0</v>
      </c>
      <c r="H30" s="128">
        <v>646.47</v>
      </c>
      <c r="I30" s="129">
        <f>ROUND(E30*H30,2)</f>
        <v>15192.05</v>
      </c>
      <c r="J30" s="128">
        <v>808.53</v>
      </c>
      <c r="K30" s="129">
        <f>ROUND(E30*J30,2)</f>
        <v>19000.46</v>
      </c>
      <c r="L30" s="129">
        <v>21</v>
      </c>
      <c r="M30" s="129">
        <f>G30*(1+L30/100)</f>
        <v>0</v>
      </c>
      <c r="N30" s="127">
        <v>1.837</v>
      </c>
      <c r="O30" s="127">
        <f>ROUND(E30*N30,2)</f>
        <v>43.17</v>
      </c>
      <c r="P30" s="127">
        <v>0</v>
      </c>
      <c r="Q30" s="127">
        <f>ROUND(E30*P30,2)</f>
        <v>0</v>
      </c>
      <c r="R30" s="129" t="s">
        <v>190</v>
      </c>
      <c r="S30" s="129" t="s">
        <v>175</v>
      </c>
      <c r="T30" s="130" t="s">
        <v>175</v>
      </c>
      <c r="U30" s="115">
        <v>1.8360000000000001</v>
      </c>
      <c r="V30" s="115">
        <f>ROUND(E30*U30,2)</f>
        <v>43.15</v>
      </c>
      <c r="W30" s="115"/>
      <c r="X30" s="115" t="s">
        <v>119</v>
      </c>
      <c r="Y30" s="115" t="s">
        <v>120</v>
      </c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</row>
    <row r="31" spans="1:51" outlineLevel="2" x14ac:dyDescent="0.2">
      <c r="A31" s="112"/>
      <c r="B31" s="113"/>
      <c r="C31" s="201" t="s">
        <v>201</v>
      </c>
      <c r="D31" s="202"/>
      <c r="E31" s="202"/>
      <c r="F31" s="202"/>
      <c r="G31" s="202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31" t="str">
        <f>C31</f>
        <v>pod mazaniny a dlažby, popř. na plochých střechách, vodorovný nebo ve spádu, s udusáním a urovnáním povrchu,</v>
      </c>
      <c r="AS31" s="105"/>
      <c r="AT31" s="105"/>
      <c r="AU31" s="105"/>
      <c r="AV31" s="105"/>
      <c r="AW31" s="105"/>
      <c r="AX31" s="105"/>
      <c r="AY31" s="105"/>
    </row>
    <row r="32" spans="1:51" outlineLevel="2" x14ac:dyDescent="0.2">
      <c r="A32" s="112"/>
      <c r="B32" s="113"/>
      <c r="C32" s="139" t="s">
        <v>202</v>
      </c>
      <c r="D32" s="137"/>
      <c r="E32" s="138">
        <v>23.5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1:51" outlineLevel="2" x14ac:dyDescent="0.2">
      <c r="A33" s="124">
        <v>11</v>
      </c>
      <c r="B33" s="125" t="s">
        <v>328</v>
      </c>
      <c r="C33" s="142" t="s">
        <v>329</v>
      </c>
      <c r="D33" s="126" t="s">
        <v>197</v>
      </c>
      <c r="E33" s="127">
        <v>235</v>
      </c>
      <c r="F33" s="128"/>
      <c r="G33" s="129">
        <f>F33*E33</f>
        <v>0</v>
      </c>
      <c r="H33" s="128"/>
      <c r="I33" s="129"/>
      <c r="J33" s="128"/>
      <c r="K33" s="129"/>
      <c r="L33" s="129"/>
      <c r="M33" s="129"/>
      <c r="N33" s="127"/>
      <c r="O33" s="127"/>
      <c r="P33" s="127"/>
      <c r="Q33" s="127"/>
      <c r="R33" s="129"/>
      <c r="S33" s="129" t="s">
        <v>175</v>
      </c>
      <c r="T33" s="129" t="s">
        <v>175</v>
      </c>
      <c r="U33" s="115"/>
      <c r="V33" s="115"/>
      <c r="W33" s="115"/>
      <c r="X33" s="115"/>
      <c r="Y33" s="11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</row>
    <row r="34" spans="1:51" ht="33.75" outlineLevel="1" x14ac:dyDescent="0.2">
      <c r="A34" s="124">
        <v>12</v>
      </c>
      <c r="B34" s="125" t="s">
        <v>203</v>
      </c>
      <c r="C34" s="133" t="s">
        <v>204</v>
      </c>
      <c r="D34" s="126" t="s">
        <v>197</v>
      </c>
      <c r="E34" s="127">
        <v>31.4</v>
      </c>
      <c r="F34" s="128"/>
      <c r="G34" s="129">
        <f>ROUND(E34*F34,2)</f>
        <v>0</v>
      </c>
      <c r="H34" s="128">
        <v>589.51</v>
      </c>
      <c r="I34" s="129">
        <f>ROUND(E34*H34,2)</f>
        <v>18510.61</v>
      </c>
      <c r="J34" s="128">
        <v>235.49</v>
      </c>
      <c r="K34" s="129">
        <f>ROUND(E34*J34,2)</f>
        <v>7394.39</v>
      </c>
      <c r="L34" s="129">
        <v>21</v>
      </c>
      <c r="M34" s="129">
        <f>G34*(1+L34/100)</f>
        <v>0</v>
      </c>
      <c r="N34" s="127">
        <v>0.27827000000000002</v>
      </c>
      <c r="O34" s="127">
        <f>ROUND(E34*N34,2)</f>
        <v>8.74</v>
      </c>
      <c r="P34" s="127">
        <v>0</v>
      </c>
      <c r="Q34" s="127">
        <f>ROUND(E34*P34,2)</f>
        <v>0</v>
      </c>
      <c r="R34" s="129" t="s">
        <v>190</v>
      </c>
      <c r="S34" s="129" t="s">
        <v>175</v>
      </c>
      <c r="T34" s="130" t="s">
        <v>175</v>
      </c>
      <c r="U34" s="115">
        <v>0.50800000000000001</v>
      </c>
      <c r="V34" s="115">
        <f>ROUND(E34*U34,2)</f>
        <v>15.95</v>
      </c>
      <c r="W34" s="115"/>
      <c r="X34" s="115" t="s">
        <v>119</v>
      </c>
      <c r="Y34" s="115" t="s">
        <v>120</v>
      </c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</row>
    <row r="35" spans="1:51" outlineLevel="2" x14ac:dyDescent="0.2">
      <c r="A35" s="112"/>
      <c r="B35" s="113"/>
      <c r="C35" s="201" t="s">
        <v>205</v>
      </c>
      <c r="D35" s="202"/>
      <c r="E35" s="202"/>
      <c r="F35" s="202"/>
      <c r="G35" s="202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</row>
    <row r="36" spans="1:51" outlineLevel="2" x14ac:dyDescent="0.2">
      <c r="A36" s="112"/>
      <c r="B36" s="113"/>
      <c r="C36" s="139" t="s">
        <v>206</v>
      </c>
      <c r="D36" s="137"/>
      <c r="E36" s="138">
        <v>31.4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</row>
    <row r="37" spans="1:51" ht="22.5" outlineLevel="1" x14ac:dyDescent="0.2">
      <c r="A37" s="124">
        <v>13</v>
      </c>
      <c r="B37" s="125" t="s">
        <v>207</v>
      </c>
      <c r="C37" s="133" t="s">
        <v>208</v>
      </c>
      <c r="D37" s="126" t="s">
        <v>209</v>
      </c>
      <c r="E37" s="127">
        <v>42</v>
      </c>
      <c r="F37" s="128"/>
      <c r="G37" s="129">
        <f>ROUND(E37*F37,2)</f>
        <v>0</v>
      </c>
      <c r="H37" s="128">
        <v>191.68</v>
      </c>
      <c r="I37" s="129">
        <f>ROUND(E37*H37,2)</f>
        <v>8050.56</v>
      </c>
      <c r="J37" s="128">
        <v>141.32</v>
      </c>
      <c r="K37" s="129">
        <f>ROUND(E37*J37,2)</f>
        <v>5935.44</v>
      </c>
      <c r="L37" s="129">
        <v>21</v>
      </c>
      <c r="M37" s="129">
        <f>G37*(1+L37/100)</f>
        <v>0</v>
      </c>
      <c r="N37" s="127">
        <v>0.14874000000000001</v>
      </c>
      <c r="O37" s="127">
        <f>ROUND(E37*N37,2)</f>
        <v>6.25</v>
      </c>
      <c r="P37" s="127">
        <v>0</v>
      </c>
      <c r="Q37" s="127">
        <f>ROUND(E37*P37,2)</f>
        <v>0</v>
      </c>
      <c r="R37" s="129" t="s">
        <v>210</v>
      </c>
      <c r="S37" s="129" t="s">
        <v>175</v>
      </c>
      <c r="T37" s="130" t="s">
        <v>175</v>
      </c>
      <c r="U37" s="115">
        <v>0.27200000000000002</v>
      </c>
      <c r="V37" s="115">
        <f>ROUND(E37*U37,2)</f>
        <v>11.42</v>
      </c>
      <c r="W37" s="115"/>
      <c r="X37" s="115" t="s">
        <v>119</v>
      </c>
      <c r="Y37" s="115" t="s">
        <v>120</v>
      </c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</row>
    <row r="38" spans="1:51" outlineLevel="2" x14ac:dyDescent="0.2">
      <c r="A38" s="112"/>
      <c r="B38" s="113"/>
      <c r="C38" s="201" t="s">
        <v>325</v>
      </c>
      <c r="D38" s="202"/>
      <c r="E38" s="202"/>
      <c r="F38" s="202"/>
      <c r="G38" s="20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</row>
    <row r="39" spans="1:51" ht="22.5" outlineLevel="1" x14ac:dyDescent="0.2">
      <c r="A39" s="124">
        <v>14</v>
      </c>
      <c r="B39" s="125" t="s">
        <v>211</v>
      </c>
      <c r="C39" s="133" t="s">
        <v>326</v>
      </c>
      <c r="D39" s="126" t="s">
        <v>158</v>
      </c>
      <c r="E39" s="127">
        <v>84</v>
      </c>
      <c r="F39" s="128"/>
      <c r="G39" s="129">
        <f>ROUND(E39*F39,2)</f>
        <v>0</v>
      </c>
      <c r="H39" s="128">
        <v>105.5</v>
      </c>
      <c r="I39" s="129">
        <f>ROUND(E39*H39,2)</f>
        <v>8862</v>
      </c>
      <c r="J39" s="128">
        <v>0</v>
      </c>
      <c r="K39" s="129">
        <f>ROUND(E39*J39,2)</f>
        <v>0</v>
      </c>
      <c r="L39" s="129">
        <v>21</v>
      </c>
      <c r="M39" s="129">
        <f>G39*(1+L39/100)</f>
        <v>0</v>
      </c>
      <c r="N39" s="127">
        <v>2.2499999999999999E-2</v>
      </c>
      <c r="O39" s="127">
        <f>ROUND(E39*N39,2)</f>
        <v>1.89</v>
      </c>
      <c r="P39" s="127">
        <v>0</v>
      </c>
      <c r="Q39" s="127">
        <f>ROUND(E39*P39,2)</f>
        <v>0</v>
      </c>
      <c r="R39" s="129" t="s">
        <v>212</v>
      </c>
      <c r="S39" s="129" t="s">
        <v>175</v>
      </c>
      <c r="T39" s="130" t="s">
        <v>175</v>
      </c>
      <c r="U39" s="115">
        <v>0</v>
      </c>
      <c r="V39" s="115">
        <f>ROUND(E39*U39,2)</f>
        <v>0</v>
      </c>
      <c r="W39" s="115"/>
      <c r="X39" s="115" t="s">
        <v>213</v>
      </c>
      <c r="Y39" s="115" t="s">
        <v>120</v>
      </c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</row>
    <row r="40" spans="1:51" x14ac:dyDescent="0.2">
      <c r="A40" s="117" t="s">
        <v>112</v>
      </c>
      <c r="B40" s="118" t="s">
        <v>62</v>
      </c>
      <c r="C40" s="132" t="s">
        <v>63</v>
      </c>
      <c r="D40" s="119"/>
      <c r="E40" s="120"/>
      <c r="F40" s="121"/>
      <c r="G40" s="121">
        <f>G41+G44+G45</f>
        <v>0</v>
      </c>
      <c r="H40" s="121"/>
      <c r="I40" s="121">
        <f>SUM(I41:I45)</f>
        <v>0</v>
      </c>
      <c r="J40" s="121"/>
      <c r="K40" s="121">
        <f>SUM(K41:K45)</f>
        <v>506842.5</v>
      </c>
      <c r="L40" s="121"/>
      <c r="M40" s="121">
        <f>SUM(M41:M45)</f>
        <v>0</v>
      </c>
      <c r="N40" s="120"/>
      <c r="O40" s="120">
        <f>SUM(O41:O45)</f>
        <v>0</v>
      </c>
      <c r="P40" s="120"/>
      <c r="Q40" s="120">
        <f>SUM(Q41:Q45)</f>
        <v>10.8</v>
      </c>
      <c r="R40" s="121"/>
      <c r="S40" s="121"/>
      <c r="T40" s="122"/>
      <c r="U40" s="116"/>
      <c r="V40" s="116">
        <f>SUM(V41:V45)</f>
        <v>59.85</v>
      </c>
      <c r="W40" s="116"/>
      <c r="X40" s="116"/>
      <c r="Y40" s="116"/>
    </row>
    <row r="41" spans="1:51" outlineLevel="1" x14ac:dyDescent="0.2">
      <c r="A41" s="124">
        <v>15</v>
      </c>
      <c r="B41" s="125" t="s">
        <v>214</v>
      </c>
      <c r="C41" s="133" t="s">
        <v>215</v>
      </c>
      <c r="D41" s="126" t="s">
        <v>173</v>
      </c>
      <c r="E41" s="127">
        <v>4.5</v>
      </c>
      <c r="F41" s="128"/>
      <c r="G41" s="129">
        <f>ROUND(E41*F41,2)</f>
        <v>0</v>
      </c>
      <c r="H41" s="128">
        <v>0</v>
      </c>
      <c r="I41" s="129">
        <f>ROUND(E41*H41,2)</f>
        <v>0</v>
      </c>
      <c r="J41" s="128">
        <v>7965</v>
      </c>
      <c r="K41" s="129">
        <f>ROUND(E41*J41,2)</f>
        <v>35842.5</v>
      </c>
      <c r="L41" s="129">
        <v>21</v>
      </c>
      <c r="M41" s="129">
        <f>G41*(1+L41/100)</f>
        <v>0</v>
      </c>
      <c r="N41" s="127">
        <v>0</v>
      </c>
      <c r="O41" s="127">
        <f>ROUND(E41*N41,2)</f>
        <v>0</v>
      </c>
      <c r="P41" s="127">
        <v>2.4</v>
      </c>
      <c r="Q41" s="127">
        <f>ROUND(E41*P41,2)</f>
        <v>10.8</v>
      </c>
      <c r="R41" s="129" t="s">
        <v>216</v>
      </c>
      <c r="S41" s="129" t="s">
        <v>175</v>
      </c>
      <c r="T41" s="130" t="s">
        <v>175</v>
      </c>
      <c r="U41" s="115">
        <v>13.301</v>
      </c>
      <c r="V41" s="115">
        <f>ROUND(E41*U41,2)</f>
        <v>59.85</v>
      </c>
      <c r="W41" s="115"/>
      <c r="X41" s="115" t="s">
        <v>119</v>
      </c>
      <c r="Y41" s="115" t="s">
        <v>120</v>
      </c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</row>
    <row r="42" spans="1:51" outlineLevel="2" x14ac:dyDescent="0.2">
      <c r="A42" s="112"/>
      <c r="B42" s="113"/>
      <c r="C42" s="201" t="s">
        <v>217</v>
      </c>
      <c r="D42" s="202"/>
      <c r="E42" s="202"/>
      <c r="F42" s="202"/>
      <c r="G42" s="202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</row>
    <row r="43" spans="1:51" outlineLevel="2" x14ac:dyDescent="0.2">
      <c r="A43" s="112"/>
      <c r="B43" s="113"/>
      <c r="C43" s="139" t="s">
        <v>218</v>
      </c>
      <c r="D43" s="137"/>
      <c r="E43" s="138">
        <v>4.5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</row>
    <row r="44" spans="1:51" ht="22.5" outlineLevel="1" x14ac:dyDescent="0.2">
      <c r="A44" s="124">
        <v>16</v>
      </c>
      <c r="B44" s="125" t="s">
        <v>219</v>
      </c>
      <c r="C44" s="133" t="s">
        <v>330</v>
      </c>
      <c r="D44" s="126" t="s">
        <v>116</v>
      </c>
      <c r="E44" s="127">
        <v>1</v>
      </c>
      <c r="F44" s="128"/>
      <c r="G44" s="129">
        <f>ROUND(E44*F44,2)</f>
        <v>0</v>
      </c>
      <c r="H44" s="128">
        <v>0</v>
      </c>
      <c r="I44" s="129">
        <f>ROUND(E44*H44,2)</f>
        <v>0</v>
      </c>
      <c r="J44" s="128">
        <v>467000</v>
      </c>
      <c r="K44" s="129">
        <f>ROUND(E44*J44,2)</f>
        <v>467000</v>
      </c>
      <c r="L44" s="129">
        <v>21</v>
      </c>
      <c r="M44" s="129">
        <f>G44*(1+L44/100)</f>
        <v>0</v>
      </c>
      <c r="N44" s="127">
        <v>0</v>
      </c>
      <c r="O44" s="127">
        <f>ROUND(E44*N44,2)</f>
        <v>0</v>
      </c>
      <c r="P44" s="127">
        <v>0</v>
      </c>
      <c r="Q44" s="127">
        <f>ROUND(E44*P44,2)</f>
        <v>0</v>
      </c>
      <c r="R44" s="129"/>
      <c r="S44" s="129" t="s">
        <v>117</v>
      </c>
      <c r="T44" s="130" t="s">
        <v>118</v>
      </c>
      <c r="U44" s="115">
        <v>0</v>
      </c>
      <c r="V44" s="115">
        <f>ROUND(E44*U44,2)</f>
        <v>0</v>
      </c>
      <c r="W44" s="115"/>
      <c r="X44" s="115" t="s">
        <v>119</v>
      </c>
      <c r="Y44" s="115" t="s">
        <v>120</v>
      </c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</row>
    <row r="45" spans="1:51" outlineLevel="1" x14ac:dyDescent="0.2">
      <c r="A45" s="124">
        <v>17</v>
      </c>
      <c r="B45" s="125" t="s">
        <v>221</v>
      </c>
      <c r="C45" s="133" t="s">
        <v>222</v>
      </c>
      <c r="D45" s="126" t="s">
        <v>220</v>
      </c>
      <c r="E45" s="127">
        <v>2</v>
      </c>
      <c r="F45" s="128"/>
      <c r="G45" s="129">
        <f>ROUND(E45*F45,2)</f>
        <v>0</v>
      </c>
      <c r="H45" s="128">
        <v>0</v>
      </c>
      <c r="I45" s="129">
        <f>ROUND(E45*H45,2)</f>
        <v>0</v>
      </c>
      <c r="J45" s="128">
        <v>2000</v>
      </c>
      <c r="K45" s="129">
        <f>ROUND(E45*J45,2)</f>
        <v>4000</v>
      </c>
      <c r="L45" s="129">
        <v>21</v>
      </c>
      <c r="M45" s="129">
        <f>G45*(1+L45/100)</f>
        <v>0</v>
      </c>
      <c r="N45" s="127">
        <v>0</v>
      </c>
      <c r="O45" s="127">
        <f>ROUND(E45*N45,2)</f>
        <v>0</v>
      </c>
      <c r="P45" s="127">
        <v>0</v>
      </c>
      <c r="Q45" s="127">
        <f>ROUND(E45*P45,2)</f>
        <v>0</v>
      </c>
      <c r="R45" s="129"/>
      <c r="S45" s="129" t="s">
        <v>117</v>
      </c>
      <c r="T45" s="130" t="s">
        <v>118</v>
      </c>
      <c r="U45" s="115">
        <v>0</v>
      </c>
      <c r="V45" s="115">
        <f>ROUND(E45*U45,2)</f>
        <v>0</v>
      </c>
      <c r="W45" s="115"/>
      <c r="X45" s="115" t="s">
        <v>119</v>
      </c>
      <c r="Y45" s="115" t="s">
        <v>120</v>
      </c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</row>
    <row r="46" spans="1:51" x14ac:dyDescent="0.2">
      <c r="A46" s="117" t="s">
        <v>112</v>
      </c>
      <c r="B46" s="118" t="s">
        <v>64</v>
      </c>
      <c r="C46" s="132" t="s">
        <v>65</v>
      </c>
      <c r="D46" s="119"/>
      <c r="E46" s="120"/>
      <c r="F46" s="121"/>
      <c r="G46" s="121">
        <f>G47</f>
        <v>0</v>
      </c>
      <c r="H46" s="121"/>
      <c r="I46" s="121">
        <f>SUM(I47:I48)</f>
        <v>0</v>
      </c>
      <c r="J46" s="121"/>
      <c r="K46" s="121">
        <f>SUM(K47:K48)</f>
        <v>27166.400000000001</v>
      </c>
      <c r="L46" s="121"/>
      <c r="M46" s="121">
        <f>SUM(M47:M48)</f>
        <v>0</v>
      </c>
      <c r="N46" s="120"/>
      <c r="O46" s="120">
        <f>SUM(O47:O48)</f>
        <v>0</v>
      </c>
      <c r="P46" s="120"/>
      <c r="Q46" s="120">
        <f>SUM(Q47:Q48)</f>
        <v>0</v>
      </c>
      <c r="R46" s="121"/>
      <c r="S46" s="121"/>
      <c r="T46" s="122"/>
      <c r="U46" s="116"/>
      <c r="V46" s="116">
        <f>SUM(V47:V48)</f>
        <v>57.58</v>
      </c>
      <c r="W46" s="116"/>
      <c r="X46" s="116"/>
      <c r="Y46" s="116"/>
    </row>
    <row r="47" spans="1:51" outlineLevel="1" x14ac:dyDescent="0.2">
      <c r="A47" s="124">
        <v>18</v>
      </c>
      <c r="B47" s="125" t="s">
        <v>223</v>
      </c>
      <c r="C47" s="133" t="s">
        <v>224</v>
      </c>
      <c r="D47" s="126" t="s">
        <v>194</v>
      </c>
      <c r="E47" s="127">
        <v>67.578109999999995</v>
      </c>
      <c r="F47" s="128"/>
      <c r="G47" s="129">
        <f>ROUND(E47*F47,2)</f>
        <v>0</v>
      </c>
      <c r="H47" s="128">
        <v>0</v>
      </c>
      <c r="I47" s="129">
        <f>ROUND(E47*H47,2)</f>
        <v>0</v>
      </c>
      <c r="J47" s="128">
        <v>402</v>
      </c>
      <c r="K47" s="129">
        <f>ROUND(E47*J47,2)</f>
        <v>27166.400000000001</v>
      </c>
      <c r="L47" s="129">
        <v>21</v>
      </c>
      <c r="M47" s="129">
        <f>G47*(1+L47/100)</f>
        <v>0</v>
      </c>
      <c r="N47" s="127">
        <v>0</v>
      </c>
      <c r="O47" s="127">
        <f>ROUND(E47*N47,2)</f>
        <v>0</v>
      </c>
      <c r="P47" s="127">
        <v>0</v>
      </c>
      <c r="Q47" s="127">
        <f>ROUND(E47*P47,2)</f>
        <v>0</v>
      </c>
      <c r="R47" s="129" t="s">
        <v>190</v>
      </c>
      <c r="S47" s="129" t="s">
        <v>175</v>
      </c>
      <c r="T47" s="130" t="s">
        <v>175</v>
      </c>
      <c r="U47" s="115">
        <v>0.85199999999999998</v>
      </c>
      <c r="V47" s="115">
        <f>ROUND(E47*U47,2)</f>
        <v>57.58</v>
      </c>
      <c r="W47" s="115"/>
      <c r="X47" s="115" t="s">
        <v>119</v>
      </c>
      <c r="Y47" s="115" t="s">
        <v>120</v>
      </c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</row>
    <row r="48" spans="1:51" ht="22.5" outlineLevel="2" x14ac:dyDescent="0.2">
      <c r="A48" s="112"/>
      <c r="B48" s="113"/>
      <c r="C48" s="201" t="s">
        <v>225</v>
      </c>
      <c r="D48" s="202"/>
      <c r="E48" s="202"/>
      <c r="F48" s="202"/>
      <c r="G48" s="202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31" t="str">
        <f>C48</f>
        <v>přesun hmot pro budovy občanské výstavby (JKSO 801), budovy pro bydlení (JKSO 803) budovy pro výrobu a služby (JKSO 812) s nosnou svislou konstrukcí zděnou z cihel nebo tvárnic nebo kovovou</v>
      </c>
      <c r="AS48" s="105"/>
      <c r="AT48" s="105"/>
      <c r="AU48" s="105"/>
      <c r="AV48" s="105"/>
      <c r="AW48" s="105"/>
      <c r="AX48" s="105"/>
      <c r="AY48" s="105"/>
    </row>
    <row r="49" spans="1:51" x14ac:dyDescent="0.2">
      <c r="A49" s="117" t="s">
        <v>112</v>
      </c>
      <c r="B49" s="118" t="s">
        <v>81</v>
      </c>
      <c r="C49" s="132" t="s">
        <v>82</v>
      </c>
      <c r="D49" s="119"/>
      <c r="E49" s="120"/>
      <c r="F49" s="121"/>
      <c r="G49" s="121">
        <f>G50+G52+G53</f>
        <v>0</v>
      </c>
      <c r="H49" s="121"/>
      <c r="I49" s="121">
        <f>SUM(I50:I53)</f>
        <v>0</v>
      </c>
      <c r="J49" s="121"/>
      <c r="K49" s="121">
        <f>SUM(K50:K53)</f>
        <v>24181.200000000001</v>
      </c>
      <c r="L49" s="121"/>
      <c r="M49" s="121">
        <f>SUM(M50:M53)</f>
        <v>0</v>
      </c>
      <c r="N49" s="120"/>
      <c r="O49" s="120">
        <f>SUM(O50:O53)</f>
        <v>0</v>
      </c>
      <c r="P49" s="120"/>
      <c r="Q49" s="120">
        <f>SUM(Q50:Q53)</f>
        <v>0</v>
      </c>
      <c r="R49" s="121"/>
      <c r="S49" s="121"/>
      <c r="T49" s="122"/>
      <c r="U49" s="116"/>
      <c r="V49" s="116">
        <f>SUM(V50:V53)</f>
        <v>26.46</v>
      </c>
      <c r="W49" s="116"/>
      <c r="X49" s="116"/>
      <c r="Y49" s="116"/>
    </row>
    <row r="50" spans="1:51" outlineLevel="1" x14ac:dyDescent="0.2">
      <c r="A50" s="124">
        <v>20</v>
      </c>
      <c r="B50" s="125" t="s">
        <v>226</v>
      </c>
      <c r="C50" s="133" t="s">
        <v>227</v>
      </c>
      <c r="D50" s="126" t="s">
        <v>194</v>
      </c>
      <c r="E50" s="127">
        <v>10.8</v>
      </c>
      <c r="F50" s="128"/>
      <c r="G50" s="129">
        <f>ROUND(E50*F50,2)</f>
        <v>0</v>
      </c>
      <c r="H50" s="128">
        <v>0</v>
      </c>
      <c r="I50" s="129">
        <f>ROUND(E50*H50,2)</f>
        <v>0</v>
      </c>
      <c r="J50" s="128">
        <v>264</v>
      </c>
      <c r="K50" s="129">
        <f>ROUND(E50*J50,2)</f>
        <v>2851.2</v>
      </c>
      <c r="L50" s="129">
        <v>21</v>
      </c>
      <c r="M50" s="129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9" t="s">
        <v>216</v>
      </c>
      <c r="S50" s="129" t="s">
        <v>175</v>
      </c>
      <c r="T50" s="130" t="s">
        <v>175</v>
      </c>
      <c r="U50" s="115">
        <v>2.4500000000000002</v>
      </c>
      <c r="V50" s="115">
        <f>ROUND(E50*U50,2)</f>
        <v>26.46</v>
      </c>
      <c r="W50" s="115"/>
      <c r="X50" s="115" t="s">
        <v>228</v>
      </c>
      <c r="Y50" s="115" t="s">
        <v>120</v>
      </c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</row>
    <row r="51" spans="1:51" outlineLevel="2" x14ac:dyDescent="0.2">
      <c r="A51" s="112"/>
      <c r="B51" s="113"/>
      <c r="C51" s="192" t="s">
        <v>229</v>
      </c>
      <c r="D51" s="193"/>
      <c r="E51" s="193"/>
      <c r="F51" s="193"/>
      <c r="G51" s="193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</row>
    <row r="52" spans="1:51" outlineLevel="1" x14ac:dyDescent="0.2">
      <c r="A52" s="124">
        <v>21</v>
      </c>
      <c r="B52" s="125" t="s">
        <v>230</v>
      </c>
      <c r="C52" s="133" t="s">
        <v>231</v>
      </c>
      <c r="D52" s="126" t="s">
        <v>194</v>
      </c>
      <c r="E52" s="127">
        <v>205.2</v>
      </c>
      <c r="F52" s="128"/>
      <c r="G52" s="129">
        <f>ROUND(E52*F52,2)</f>
        <v>0</v>
      </c>
      <c r="H52" s="128">
        <v>0</v>
      </c>
      <c r="I52" s="129">
        <f>ROUND(E52*H52,2)</f>
        <v>0</v>
      </c>
      <c r="J52" s="128">
        <v>25</v>
      </c>
      <c r="K52" s="129">
        <f>ROUND(E52*J52,2)</f>
        <v>5130</v>
      </c>
      <c r="L52" s="129">
        <v>21</v>
      </c>
      <c r="M52" s="129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9" t="s">
        <v>216</v>
      </c>
      <c r="S52" s="129" t="s">
        <v>175</v>
      </c>
      <c r="T52" s="130" t="s">
        <v>175</v>
      </c>
      <c r="U52" s="115">
        <v>0</v>
      </c>
      <c r="V52" s="115">
        <f>ROUND(E52*U52,2)</f>
        <v>0</v>
      </c>
      <c r="W52" s="115"/>
      <c r="X52" s="115" t="s">
        <v>228</v>
      </c>
      <c r="Y52" s="115" t="s">
        <v>120</v>
      </c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</row>
    <row r="53" spans="1:51" outlineLevel="1" x14ac:dyDescent="0.2">
      <c r="A53" s="124">
        <v>22</v>
      </c>
      <c r="B53" s="125" t="s">
        <v>232</v>
      </c>
      <c r="C53" s="133" t="s">
        <v>340</v>
      </c>
      <c r="D53" s="126" t="s">
        <v>194</v>
      </c>
      <c r="E53" s="127">
        <v>10.8</v>
      </c>
      <c r="F53" s="128"/>
      <c r="G53" s="129">
        <f>ROUND(E53*F53,2)</f>
        <v>0</v>
      </c>
      <c r="H53" s="128">
        <v>0</v>
      </c>
      <c r="I53" s="129">
        <f>ROUND(E53*H53,2)</f>
        <v>0</v>
      </c>
      <c r="J53" s="128">
        <v>1500</v>
      </c>
      <c r="K53" s="129">
        <f>ROUND(E53*J53,2)</f>
        <v>16200</v>
      </c>
      <c r="L53" s="129">
        <v>21</v>
      </c>
      <c r="M53" s="129">
        <f>G53*(1+L53/100)</f>
        <v>0</v>
      </c>
      <c r="N53" s="127">
        <v>0</v>
      </c>
      <c r="O53" s="127">
        <f>ROUND(E53*N53,2)</f>
        <v>0</v>
      </c>
      <c r="P53" s="127">
        <v>0</v>
      </c>
      <c r="Q53" s="127">
        <f>ROUND(E53*P53,2)</f>
        <v>0</v>
      </c>
      <c r="R53" s="129" t="s">
        <v>216</v>
      </c>
      <c r="S53" s="129" t="s">
        <v>175</v>
      </c>
      <c r="T53" s="130" t="s">
        <v>175</v>
      </c>
      <c r="U53" s="115">
        <v>0</v>
      </c>
      <c r="V53" s="115">
        <f>ROUND(E53*U53,2)</f>
        <v>0</v>
      </c>
      <c r="W53" s="115"/>
      <c r="X53" s="115" t="s">
        <v>228</v>
      </c>
      <c r="Y53" s="115" t="s">
        <v>120</v>
      </c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</row>
    <row r="54" spans="1:51" x14ac:dyDescent="0.2">
      <c r="A54" s="3"/>
      <c r="B54" s="4"/>
      <c r="C54" s="13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51" x14ac:dyDescent="0.2">
      <c r="A55" s="108"/>
      <c r="B55" s="109" t="s">
        <v>24</v>
      </c>
      <c r="C55" s="135"/>
      <c r="D55" s="110"/>
      <c r="E55" s="111"/>
      <c r="F55" s="111"/>
      <c r="G55" s="123">
        <f>G8+G19+G29+G40+G46+G49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51" x14ac:dyDescent="0.2">
      <c r="C56" s="136"/>
      <c r="D56" s="10"/>
    </row>
    <row r="57" spans="1:51" x14ac:dyDescent="0.2">
      <c r="D57" s="10"/>
    </row>
    <row r="58" spans="1:51" x14ac:dyDescent="0.2">
      <c r="D58" s="10"/>
    </row>
    <row r="59" spans="1:51" x14ac:dyDescent="0.2">
      <c r="D59" s="10"/>
    </row>
    <row r="60" spans="1:51" x14ac:dyDescent="0.2">
      <c r="D60" s="10"/>
    </row>
    <row r="61" spans="1:51" x14ac:dyDescent="0.2">
      <c r="D61" s="10"/>
    </row>
    <row r="62" spans="1:51" x14ac:dyDescent="0.2">
      <c r="D62" s="10"/>
    </row>
    <row r="63" spans="1:51" x14ac:dyDescent="0.2">
      <c r="D63" s="10"/>
    </row>
    <row r="64" spans="1:51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</sheetData>
  <sheetProtection algorithmName="SHA-512" hashValue="2YRVSbImpOoTGrP9QLAlYePbjLNTNCaelU01feKVNW8i7XGtWllgopHQo7xKbm26MHlkYzX6ffKCa4eGwhWE5A==" saltValue="jQAW7tlQV5I71eiZ9Uv1Og==" spinCount="100000" sheet="1" formatRows="0"/>
  <mergeCells count="15">
    <mergeCell ref="A1:G1"/>
    <mergeCell ref="C2:G2"/>
    <mergeCell ref="C3:G3"/>
    <mergeCell ref="C4:G4"/>
    <mergeCell ref="C10:G10"/>
    <mergeCell ref="C12:G12"/>
    <mergeCell ref="C16:G16"/>
    <mergeCell ref="C21:G21"/>
    <mergeCell ref="C24:G24"/>
    <mergeCell ref="C31:G31"/>
    <mergeCell ref="C35:G35"/>
    <mergeCell ref="C38:G38"/>
    <mergeCell ref="C42:G42"/>
    <mergeCell ref="C48:G48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9DD5-5501-4AC5-BC98-719C78DF516B}">
  <sheetPr>
    <outlinePr summaryBelow="0"/>
  </sheetPr>
  <dimension ref="A1:AZ4987"/>
  <sheetViews>
    <sheetView workbookViewId="0">
      <pane ySplit="7" topLeftCell="A29" activePane="bottomLeft" state="frozen"/>
      <selection pane="bottomLeft" activeCell="A12" sqref="A12:XFD12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3" width="9.140625" customWidth="1"/>
    <col min="45" max="45" width="98.7109375" customWidth="1"/>
  </cols>
  <sheetData>
    <row r="1" spans="1:52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2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2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2" ht="24.95" customHeight="1" x14ac:dyDescent="0.2">
      <c r="A4" s="98" t="s">
        <v>7</v>
      </c>
      <c r="B4" s="99" t="s">
        <v>45</v>
      </c>
      <c r="C4" s="198" t="s">
        <v>46</v>
      </c>
      <c r="D4" s="199"/>
      <c r="E4" s="199"/>
      <c r="F4" s="199"/>
      <c r="G4" s="200"/>
    </row>
    <row r="5" spans="1:52" x14ac:dyDescent="0.2">
      <c r="D5" s="10"/>
    </row>
    <row r="6" spans="1:52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2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2" x14ac:dyDescent="0.2">
      <c r="A8" s="117" t="s">
        <v>112</v>
      </c>
      <c r="B8" s="118" t="s">
        <v>52</v>
      </c>
      <c r="C8" s="132" t="s">
        <v>53</v>
      </c>
      <c r="D8" s="119"/>
      <c r="E8" s="120"/>
      <c r="F8" s="121"/>
      <c r="G8" s="121">
        <f>G9+G12</f>
        <v>0</v>
      </c>
      <c r="H8" s="121"/>
      <c r="I8" s="121">
        <f>SUM(I9:I14)</f>
        <v>0</v>
      </c>
      <c r="J8" s="121"/>
      <c r="K8" s="121">
        <f>SUM(K9:K14)</f>
        <v>219190</v>
      </c>
      <c r="L8" s="121"/>
      <c r="M8" s="121">
        <f>SUM(M9:M14)</f>
        <v>0</v>
      </c>
      <c r="N8" s="120"/>
      <c r="O8" s="120">
        <f>SUM(O9:O14)</f>
        <v>0</v>
      </c>
      <c r="P8" s="120"/>
      <c r="Q8" s="120">
        <f>SUM(Q9:Q14)</f>
        <v>0</v>
      </c>
      <c r="R8" s="121"/>
      <c r="S8" s="121"/>
      <c r="T8" s="122"/>
      <c r="U8" s="116"/>
      <c r="V8" s="116">
        <f>SUM(V9:V14)</f>
        <v>0</v>
      </c>
      <c r="W8" s="116"/>
      <c r="X8" s="116"/>
      <c r="Y8" s="116"/>
    </row>
    <row r="9" spans="1:52" ht="22.5" outlineLevel="1" x14ac:dyDescent="0.2">
      <c r="A9" s="124">
        <v>1</v>
      </c>
      <c r="B9" s="125" t="s">
        <v>233</v>
      </c>
      <c r="C9" s="133" t="s">
        <v>234</v>
      </c>
      <c r="D9" s="126" t="s">
        <v>173</v>
      </c>
      <c r="E9" s="127">
        <v>115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1740</v>
      </c>
      <c r="K9" s="129">
        <f>ROUND(E9*J9,2)</f>
        <v>200100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</row>
    <row r="10" spans="1:52" ht="22.5" outlineLevel="2" x14ac:dyDescent="0.2">
      <c r="A10" s="112"/>
      <c r="B10" s="113"/>
      <c r="C10" s="192" t="s">
        <v>235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31" t="str">
        <f>C10</f>
        <v>Hloubení zapažených rýh šířky do 800 mm ručně s urovnáním dna do předepsaného profilu a spádu v hornině třídy těžitelnosti I skupiny 3 soudržných</v>
      </c>
      <c r="AT10" s="105"/>
      <c r="AU10" s="105"/>
      <c r="AV10" s="105"/>
      <c r="AW10" s="105"/>
      <c r="AX10" s="105"/>
      <c r="AY10" s="105"/>
      <c r="AZ10" s="105"/>
    </row>
    <row r="11" spans="1:52" outlineLevel="3" x14ac:dyDescent="0.2">
      <c r="A11" s="112"/>
      <c r="B11" s="113"/>
      <c r="C11" s="203" t="s">
        <v>236</v>
      </c>
      <c r="D11" s="204"/>
      <c r="E11" s="204"/>
      <c r="F11" s="204"/>
      <c r="G11" s="204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</row>
    <row r="12" spans="1:52" ht="22.5" outlineLevel="1" x14ac:dyDescent="0.2">
      <c r="A12" s="124">
        <v>2</v>
      </c>
      <c r="B12" s="125" t="s">
        <v>237</v>
      </c>
      <c r="C12" s="133" t="s">
        <v>238</v>
      </c>
      <c r="D12" s="126" t="s">
        <v>173</v>
      </c>
      <c r="E12" s="127">
        <v>115</v>
      </c>
      <c r="F12" s="128"/>
      <c r="G12" s="129">
        <f>ROUND(E12*F12,2)</f>
        <v>0</v>
      </c>
      <c r="H12" s="128">
        <v>0</v>
      </c>
      <c r="I12" s="129">
        <f>ROUND(E12*H12,2)</f>
        <v>0</v>
      </c>
      <c r="J12" s="128">
        <v>166</v>
      </c>
      <c r="K12" s="129">
        <f>ROUND(E12*J12,2)</f>
        <v>19090</v>
      </c>
      <c r="L12" s="129">
        <v>21</v>
      </c>
      <c r="M12" s="129">
        <f>G12*(1+L12/100)</f>
        <v>0</v>
      </c>
      <c r="N12" s="127">
        <v>0</v>
      </c>
      <c r="O12" s="127">
        <f>ROUND(E12*N12,2)</f>
        <v>0</v>
      </c>
      <c r="P12" s="127">
        <v>0</v>
      </c>
      <c r="Q12" s="127">
        <f>ROUND(E12*P12,2)</f>
        <v>0</v>
      </c>
      <c r="R12" s="129"/>
      <c r="S12" s="129" t="s">
        <v>117</v>
      </c>
      <c r="T12" s="130" t="s">
        <v>118</v>
      </c>
      <c r="U12" s="115">
        <v>0</v>
      </c>
      <c r="V12" s="115">
        <f>ROUND(E12*U12,2)</f>
        <v>0</v>
      </c>
      <c r="W12" s="115"/>
      <c r="X12" s="115" t="s">
        <v>119</v>
      </c>
      <c r="Y12" s="115" t="s">
        <v>120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</row>
    <row r="13" spans="1:52" ht="22.5" outlineLevel="2" x14ac:dyDescent="0.2">
      <c r="A13" s="112"/>
      <c r="B13" s="113"/>
      <c r="C13" s="192" t="s">
        <v>239</v>
      </c>
      <c r="D13" s="193"/>
      <c r="E13" s="193"/>
      <c r="F13" s="193"/>
      <c r="G13" s="19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31" t="str">
        <f>C13</f>
        <v>Zásyp sypaninou z jakékoliv horniny při překopech inženýrských sítí strojně objemu do 30 m3 s uložením výkopku ve vrstvách se zhutněním jam, šachet, rýh nebo kolem objektů v těchto vykopávkách</v>
      </c>
      <c r="AT13" s="105"/>
      <c r="AU13" s="105"/>
      <c r="AV13" s="105"/>
      <c r="AW13" s="105"/>
      <c r="AX13" s="105"/>
      <c r="AY13" s="105"/>
      <c r="AZ13" s="105"/>
    </row>
    <row r="14" spans="1:52" outlineLevel="3" x14ac:dyDescent="0.2">
      <c r="A14" s="112"/>
      <c r="B14" s="113"/>
      <c r="C14" s="203" t="s">
        <v>240</v>
      </c>
      <c r="D14" s="204"/>
      <c r="E14" s="204"/>
      <c r="F14" s="204"/>
      <c r="G14" s="204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</row>
    <row r="15" spans="1:52" x14ac:dyDescent="0.2">
      <c r="A15" s="117" t="s">
        <v>112</v>
      </c>
      <c r="B15" s="118" t="s">
        <v>60</v>
      </c>
      <c r="C15" s="132" t="s">
        <v>61</v>
      </c>
      <c r="D15" s="119"/>
      <c r="E15" s="120"/>
      <c r="F15" s="121"/>
      <c r="G15" s="121">
        <f>G16+G19</f>
        <v>0</v>
      </c>
      <c r="H15" s="121"/>
      <c r="I15" s="121">
        <f>SUM(I16:I20)</f>
        <v>12600</v>
      </c>
      <c r="J15" s="121"/>
      <c r="K15" s="121">
        <f>SUM(K16:K20)</f>
        <v>7220</v>
      </c>
      <c r="L15" s="121"/>
      <c r="M15" s="121">
        <f>SUM(M16:M20)</f>
        <v>0</v>
      </c>
      <c r="N15" s="120"/>
      <c r="O15" s="120">
        <f>SUM(O16:O20)</f>
        <v>2.3699999999999997</v>
      </c>
      <c r="P15" s="120"/>
      <c r="Q15" s="120">
        <f>SUM(Q16:Q20)</f>
        <v>0</v>
      </c>
      <c r="R15" s="121"/>
      <c r="S15" s="121"/>
      <c r="T15" s="122"/>
      <c r="U15" s="116"/>
      <c r="V15" s="116">
        <f>SUM(V16:V20)</f>
        <v>0</v>
      </c>
      <c r="W15" s="116"/>
      <c r="X15" s="116"/>
      <c r="Y15" s="116"/>
    </row>
    <row r="16" spans="1:52" ht="22.5" outlineLevel="1" x14ac:dyDescent="0.2">
      <c r="A16" s="124">
        <v>3</v>
      </c>
      <c r="B16" s="125" t="s">
        <v>243</v>
      </c>
      <c r="C16" s="133" t="s">
        <v>244</v>
      </c>
      <c r="D16" s="126" t="s">
        <v>158</v>
      </c>
      <c r="E16" s="127">
        <v>1</v>
      </c>
      <c r="F16" s="128"/>
      <c r="G16" s="129">
        <f>ROUND(E16*F16,2)</f>
        <v>0</v>
      </c>
      <c r="H16" s="128">
        <v>0</v>
      </c>
      <c r="I16" s="129">
        <f>ROUND(E16*H16,2)</f>
        <v>0</v>
      </c>
      <c r="J16" s="128">
        <v>7220</v>
      </c>
      <c r="K16" s="129">
        <f>ROUND(E16*J16,2)</f>
        <v>7220</v>
      </c>
      <c r="L16" s="129">
        <v>21</v>
      </c>
      <c r="M16" s="129">
        <f>G16*(1+L16/100)</f>
        <v>0</v>
      </c>
      <c r="N16" s="127">
        <v>2.2831299999999999</v>
      </c>
      <c r="O16" s="127">
        <f>ROUND(E16*N16,2)</f>
        <v>2.2799999999999998</v>
      </c>
      <c r="P16" s="127">
        <v>0</v>
      </c>
      <c r="Q16" s="127">
        <f>ROUND(E16*P16,2)</f>
        <v>0</v>
      </c>
      <c r="R16" s="129"/>
      <c r="S16" s="129" t="s">
        <v>117</v>
      </c>
      <c r="T16" s="130" t="s">
        <v>118</v>
      </c>
      <c r="U16" s="115">
        <v>0</v>
      </c>
      <c r="V16" s="115">
        <f>ROUND(E16*U16,2)</f>
        <v>0</v>
      </c>
      <c r="W16" s="115"/>
      <c r="X16" s="115" t="s">
        <v>119</v>
      </c>
      <c r="Y16" s="115" t="s">
        <v>120</v>
      </c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</row>
    <row r="17" spans="1:52" ht="22.5" outlineLevel="2" x14ac:dyDescent="0.2">
      <c r="A17" s="112"/>
      <c r="B17" s="113"/>
      <c r="C17" s="192" t="s">
        <v>245</v>
      </c>
      <c r="D17" s="193"/>
      <c r="E17" s="193"/>
      <c r="F17" s="193"/>
      <c r="G17" s="193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31" t="str">
        <f>C17</f>
        <v>Osazení vodoměrné šachty zpolypropylenu PP obetonované pro statické zatížení hranaté, půdorysné plochy do 1,5 m2, světlé hloubky přes 1,4 m do 1,6 m</v>
      </c>
      <c r="AT17" s="105"/>
      <c r="AU17" s="105"/>
      <c r="AV17" s="105"/>
      <c r="AW17" s="105"/>
      <c r="AX17" s="105"/>
      <c r="AY17" s="105"/>
      <c r="AZ17" s="105"/>
    </row>
    <row r="18" spans="1:52" outlineLevel="3" x14ac:dyDescent="0.2">
      <c r="A18" s="112"/>
      <c r="B18" s="113"/>
      <c r="C18" s="203" t="s">
        <v>246</v>
      </c>
      <c r="D18" s="204"/>
      <c r="E18" s="204"/>
      <c r="F18" s="204"/>
      <c r="G18" s="204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</row>
    <row r="19" spans="1:52" outlineLevel="1" x14ac:dyDescent="0.2">
      <c r="A19" s="124">
        <v>4</v>
      </c>
      <c r="B19" s="125" t="s">
        <v>247</v>
      </c>
      <c r="C19" s="133" t="s">
        <v>248</v>
      </c>
      <c r="D19" s="126" t="s">
        <v>158</v>
      </c>
      <c r="E19" s="127">
        <v>1</v>
      </c>
      <c r="F19" s="128"/>
      <c r="G19" s="129">
        <f>ROUND(E19*F19,2)</f>
        <v>0</v>
      </c>
      <c r="H19" s="128">
        <v>12600</v>
      </c>
      <c r="I19" s="129">
        <f>ROUND(E19*H19,2)</f>
        <v>12600</v>
      </c>
      <c r="J19" s="128">
        <v>0</v>
      </c>
      <c r="K19" s="129">
        <f>ROUND(E19*J19,2)</f>
        <v>0</v>
      </c>
      <c r="L19" s="129">
        <v>21</v>
      </c>
      <c r="M19" s="129">
        <f>G19*(1+L19/100)</f>
        <v>0</v>
      </c>
      <c r="N19" s="127">
        <v>8.5000000000000006E-2</v>
      </c>
      <c r="O19" s="127">
        <f>ROUND(E19*N19,2)</f>
        <v>0.09</v>
      </c>
      <c r="P19" s="127">
        <v>0</v>
      </c>
      <c r="Q19" s="127">
        <f>ROUND(E19*P19,2)</f>
        <v>0</v>
      </c>
      <c r="R19" s="129"/>
      <c r="S19" s="129" t="s">
        <v>117</v>
      </c>
      <c r="T19" s="130" t="s">
        <v>118</v>
      </c>
      <c r="U19" s="115">
        <v>0</v>
      </c>
      <c r="V19" s="115">
        <f>ROUND(E19*U19,2)</f>
        <v>0</v>
      </c>
      <c r="W19" s="115"/>
      <c r="X19" s="115" t="s">
        <v>213</v>
      </c>
      <c r="Y19" s="115" t="s">
        <v>120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</row>
    <row r="20" spans="1:52" outlineLevel="2" x14ac:dyDescent="0.2">
      <c r="A20" s="112"/>
      <c r="B20" s="113"/>
      <c r="C20" s="192" t="s">
        <v>249</v>
      </c>
      <c r="D20" s="193"/>
      <c r="E20" s="193"/>
      <c r="F20" s="193"/>
      <c r="G20" s="193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</row>
    <row r="21" spans="1:52" x14ac:dyDescent="0.2">
      <c r="A21" s="117" t="s">
        <v>112</v>
      </c>
      <c r="B21" s="118" t="s">
        <v>73</v>
      </c>
      <c r="C21" s="132" t="s">
        <v>74</v>
      </c>
      <c r="D21" s="119"/>
      <c r="E21" s="120"/>
      <c r="F21" s="121"/>
      <c r="G21" s="121">
        <f>G22+G25</f>
        <v>0</v>
      </c>
      <c r="H21" s="121"/>
      <c r="I21" s="121">
        <f>SUM(I22:I27)</f>
        <v>0</v>
      </c>
      <c r="J21" s="121"/>
      <c r="K21" s="121">
        <f>SUM(K22:K27)</f>
        <v>59750</v>
      </c>
      <c r="L21" s="121"/>
      <c r="M21" s="121">
        <f>SUM(M22:M27)</f>
        <v>0</v>
      </c>
      <c r="N21" s="120"/>
      <c r="O21" s="120">
        <f>SUM(O22:O27)</f>
        <v>0.99</v>
      </c>
      <c r="P21" s="120"/>
      <c r="Q21" s="120">
        <f>SUM(Q22:Q27)</f>
        <v>0</v>
      </c>
      <c r="R21" s="121"/>
      <c r="S21" s="121"/>
      <c r="T21" s="122"/>
      <c r="U21" s="116"/>
      <c r="V21" s="116">
        <f>SUM(V22:V27)</f>
        <v>0</v>
      </c>
      <c r="W21" s="116"/>
      <c r="X21" s="116"/>
      <c r="Y21" s="116"/>
    </row>
    <row r="22" spans="1:52" outlineLevel="1" x14ac:dyDescent="0.2">
      <c r="A22" s="124">
        <v>5</v>
      </c>
      <c r="B22" s="125" t="s">
        <v>250</v>
      </c>
      <c r="C22" s="133" t="s">
        <v>251</v>
      </c>
      <c r="D22" s="126" t="s">
        <v>158</v>
      </c>
      <c r="E22" s="127">
        <v>1</v>
      </c>
      <c r="F22" s="128"/>
      <c r="G22" s="129">
        <f>ROUND(E22*F22,2)</f>
        <v>0</v>
      </c>
      <c r="H22" s="128">
        <v>0</v>
      </c>
      <c r="I22" s="129">
        <f>ROUND(E22*H22,2)</f>
        <v>0</v>
      </c>
      <c r="J22" s="128">
        <v>1190</v>
      </c>
      <c r="K22" s="129">
        <f>ROUND(E22*J22,2)</f>
        <v>1190</v>
      </c>
      <c r="L22" s="129">
        <v>21</v>
      </c>
      <c r="M22" s="129">
        <f>G22*(1+L22/100)</f>
        <v>0</v>
      </c>
      <c r="N22" s="127">
        <v>2.0300000000000001E-3</v>
      </c>
      <c r="O22" s="127">
        <f>ROUND(E22*N22,2)</f>
        <v>0</v>
      </c>
      <c r="P22" s="127">
        <v>0</v>
      </c>
      <c r="Q22" s="127">
        <f>ROUND(E22*P22,2)</f>
        <v>0</v>
      </c>
      <c r="R22" s="129"/>
      <c r="S22" s="129" t="s">
        <v>117</v>
      </c>
      <c r="T22" s="130" t="s">
        <v>118</v>
      </c>
      <c r="U22" s="115">
        <v>0</v>
      </c>
      <c r="V22" s="115">
        <f>ROUND(E22*U22,2)</f>
        <v>0</v>
      </c>
      <c r="W22" s="115"/>
      <c r="X22" s="115" t="s">
        <v>119</v>
      </c>
      <c r="Y22" s="115" t="s">
        <v>120</v>
      </c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</row>
    <row r="23" spans="1:52" outlineLevel="2" x14ac:dyDescent="0.2">
      <c r="A23" s="112"/>
      <c r="B23" s="113"/>
      <c r="C23" s="192" t="s">
        <v>252</v>
      </c>
      <c r="D23" s="193"/>
      <c r="E23" s="193"/>
      <c r="F23" s="193"/>
      <c r="G23" s="193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</row>
    <row r="24" spans="1:52" outlineLevel="3" x14ac:dyDescent="0.2">
      <c r="A24" s="112"/>
      <c r="B24" s="113"/>
      <c r="C24" s="203" t="s">
        <v>253</v>
      </c>
      <c r="D24" s="204"/>
      <c r="E24" s="204"/>
      <c r="F24" s="204"/>
      <c r="G24" s="204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</row>
    <row r="25" spans="1:52" outlineLevel="1" x14ac:dyDescent="0.2">
      <c r="A25" s="124">
        <v>6</v>
      </c>
      <c r="B25" s="125" t="s">
        <v>254</v>
      </c>
      <c r="C25" s="133" t="s">
        <v>255</v>
      </c>
      <c r="D25" s="126" t="s">
        <v>209</v>
      </c>
      <c r="E25" s="127">
        <v>80</v>
      </c>
      <c r="F25" s="128"/>
      <c r="G25" s="129">
        <f>ROUND(E25*F25,2)</f>
        <v>0</v>
      </c>
      <c r="H25" s="128">
        <v>0</v>
      </c>
      <c r="I25" s="129">
        <f>ROUND(E25*H25,2)</f>
        <v>0</v>
      </c>
      <c r="J25" s="128">
        <v>732</v>
      </c>
      <c r="K25" s="129">
        <f>ROUND(E25*J25,2)</f>
        <v>58560</v>
      </c>
      <c r="L25" s="129">
        <v>21</v>
      </c>
      <c r="M25" s="129">
        <f>G25*(1+L25/100)</f>
        <v>0</v>
      </c>
      <c r="N25" s="127">
        <v>1.2319999999999999E-2</v>
      </c>
      <c r="O25" s="127">
        <f>ROUND(E25*N25,2)</f>
        <v>0.99</v>
      </c>
      <c r="P25" s="127">
        <v>0</v>
      </c>
      <c r="Q25" s="127">
        <f>ROUND(E25*P25,2)</f>
        <v>0</v>
      </c>
      <c r="R25" s="129"/>
      <c r="S25" s="129" t="s">
        <v>117</v>
      </c>
      <c r="T25" s="130" t="s">
        <v>118</v>
      </c>
      <c r="U25" s="115">
        <v>0</v>
      </c>
      <c r="V25" s="115">
        <f>ROUND(E25*U25,2)</f>
        <v>0</v>
      </c>
      <c r="W25" s="115"/>
      <c r="X25" s="115" t="s">
        <v>119</v>
      </c>
      <c r="Y25" s="115" t="s">
        <v>120</v>
      </c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</row>
    <row r="26" spans="1:52" outlineLevel="2" x14ac:dyDescent="0.2">
      <c r="A26" s="112"/>
      <c r="B26" s="113"/>
      <c r="C26" s="192" t="s">
        <v>256</v>
      </c>
      <c r="D26" s="193"/>
      <c r="E26" s="193"/>
      <c r="F26" s="193"/>
      <c r="G26" s="193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</row>
    <row r="27" spans="1:52" outlineLevel="3" x14ac:dyDescent="0.2">
      <c r="A27" s="112"/>
      <c r="B27" s="113"/>
      <c r="C27" s="203" t="s">
        <v>257</v>
      </c>
      <c r="D27" s="204"/>
      <c r="E27" s="204"/>
      <c r="F27" s="204"/>
      <c r="G27" s="204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</row>
    <row r="28" spans="1:52" x14ac:dyDescent="0.2">
      <c r="A28" s="117" t="s">
        <v>112</v>
      </c>
      <c r="B28" s="118" t="s">
        <v>75</v>
      </c>
      <c r="C28" s="132" t="s">
        <v>76</v>
      </c>
      <c r="D28" s="119"/>
      <c r="E28" s="120"/>
      <c r="F28" s="121"/>
      <c r="G28" s="121">
        <f>G29+G31+G35+G38+G40+G43</f>
        <v>0</v>
      </c>
      <c r="H28" s="121"/>
      <c r="I28" s="121">
        <f>SUM(I31:I45)</f>
        <v>0</v>
      </c>
      <c r="J28" s="121"/>
      <c r="K28" s="121">
        <f>SUM(K31:K45)</f>
        <v>21830.799999999999</v>
      </c>
      <c r="L28" s="121"/>
      <c r="M28" s="121">
        <f>SUM(M31:M45)</f>
        <v>0</v>
      </c>
      <c r="N28" s="120"/>
      <c r="O28" s="120">
        <f>SUM(O31:O45)</f>
        <v>0.05</v>
      </c>
      <c r="P28" s="120"/>
      <c r="Q28" s="120">
        <f>SUM(Q31:Q45)</f>
        <v>0</v>
      </c>
      <c r="R28" s="121"/>
      <c r="S28" s="121"/>
      <c r="T28" s="122"/>
      <c r="U28" s="116"/>
      <c r="V28" s="116">
        <f>SUM(V31:V45)</f>
        <v>7.0000000000000007E-2</v>
      </c>
      <c r="W28" s="116"/>
      <c r="X28" s="116"/>
      <c r="Y28" s="116"/>
    </row>
    <row r="29" spans="1:52" x14ac:dyDescent="0.2">
      <c r="A29" s="124">
        <v>7</v>
      </c>
      <c r="B29" s="125" t="s">
        <v>241</v>
      </c>
      <c r="C29" s="133" t="s">
        <v>242</v>
      </c>
      <c r="D29" s="126" t="s">
        <v>209</v>
      </c>
      <c r="E29" s="127">
        <v>8</v>
      </c>
      <c r="F29" s="128"/>
      <c r="G29" s="129">
        <f>ROUND(E29*F29,2)</f>
        <v>0</v>
      </c>
      <c r="H29" s="128">
        <v>0</v>
      </c>
      <c r="I29" s="129">
        <f>ROUND(E29*H29,2)</f>
        <v>0</v>
      </c>
      <c r="J29" s="128">
        <v>1150</v>
      </c>
      <c r="K29" s="129">
        <f>ROUND(E29*J29,2)</f>
        <v>9200</v>
      </c>
      <c r="L29" s="129">
        <v>21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/>
      <c r="S29" s="129" t="s">
        <v>117</v>
      </c>
      <c r="T29" s="130" t="s">
        <v>118</v>
      </c>
      <c r="U29" s="116"/>
      <c r="V29" s="116"/>
      <c r="W29" s="116"/>
      <c r="X29" s="116"/>
      <c r="Y29" s="116"/>
    </row>
    <row r="30" spans="1:52" x14ac:dyDescent="0.2">
      <c r="A30" s="112"/>
      <c r="B30" s="113"/>
      <c r="C30" s="192" t="s">
        <v>242</v>
      </c>
      <c r="D30" s="193"/>
      <c r="E30" s="193"/>
      <c r="F30" s="193"/>
      <c r="G30" s="193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6"/>
      <c r="V30" s="116"/>
      <c r="W30" s="116"/>
      <c r="X30" s="116"/>
      <c r="Y30" s="116"/>
    </row>
    <row r="31" spans="1:52" outlineLevel="1" x14ac:dyDescent="0.2">
      <c r="A31" s="124">
        <v>8</v>
      </c>
      <c r="B31" s="125" t="s">
        <v>258</v>
      </c>
      <c r="C31" s="133" t="s">
        <v>259</v>
      </c>
      <c r="D31" s="126" t="s">
        <v>194</v>
      </c>
      <c r="E31" s="127">
        <v>0.05</v>
      </c>
      <c r="F31" s="128"/>
      <c r="G31" s="129">
        <f>ROUND(E31*F31,2)</f>
        <v>0</v>
      </c>
      <c r="H31" s="128">
        <v>0</v>
      </c>
      <c r="I31" s="129">
        <f>ROUND(E31*H31,2)</f>
        <v>0</v>
      </c>
      <c r="J31" s="128">
        <v>656</v>
      </c>
      <c r="K31" s="129">
        <f>ROUND(E31*J31,2)</f>
        <v>32.799999999999997</v>
      </c>
      <c r="L31" s="129">
        <v>21</v>
      </c>
      <c r="M31" s="129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9" t="s">
        <v>260</v>
      </c>
      <c r="S31" s="129" t="s">
        <v>175</v>
      </c>
      <c r="T31" s="130" t="s">
        <v>118</v>
      </c>
      <c r="U31" s="115">
        <v>1.327</v>
      </c>
      <c r="V31" s="115">
        <f>ROUND(E31*U31,2)</f>
        <v>7.0000000000000007E-2</v>
      </c>
      <c r="W31" s="115"/>
      <c r="X31" s="115" t="s">
        <v>119</v>
      </c>
      <c r="Y31" s="115" t="s">
        <v>120</v>
      </c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</row>
    <row r="32" spans="1:52" outlineLevel="2" x14ac:dyDescent="0.2">
      <c r="A32" s="112"/>
      <c r="B32" s="113"/>
      <c r="C32" s="201" t="s">
        <v>261</v>
      </c>
      <c r="D32" s="202"/>
      <c r="E32" s="202"/>
      <c r="F32" s="202"/>
      <c r="G32" s="202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</row>
    <row r="33" spans="1:52" ht="22.5" outlineLevel="2" x14ac:dyDescent="0.2">
      <c r="A33" s="112"/>
      <c r="B33" s="113"/>
      <c r="C33" s="203" t="s">
        <v>262</v>
      </c>
      <c r="D33" s="204"/>
      <c r="E33" s="204"/>
      <c r="F33" s="204"/>
      <c r="G33" s="204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31" t="str">
        <f>C33</f>
        <v>Přesun hmot pro vnitřní vodovod  stanovený zhmotnosti přesunovaného materiálu vodorovná dopravní vzdálenost do 50 m v objektech výšky do 6 m</v>
      </c>
      <c r="AT33" s="105"/>
      <c r="AU33" s="105"/>
      <c r="AV33" s="105"/>
      <c r="AW33" s="105"/>
      <c r="AX33" s="105"/>
      <c r="AY33" s="105"/>
      <c r="AZ33" s="105"/>
    </row>
    <row r="34" spans="1:52" outlineLevel="3" x14ac:dyDescent="0.2">
      <c r="A34" s="112"/>
      <c r="B34" s="113"/>
      <c r="C34" s="203" t="s">
        <v>263</v>
      </c>
      <c r="D34" s="204"/>
      <c r="E34" s="204"/>
      <c r="F34" s="204"/>
      <c r="G34" s="204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</row>
    <row r="35" spans="1:52" outlineLevel="1" x14ac:dyDescent="0.2">
      <c r="A35" s="124">
        <v>9</v>
      </c>
      <c r="B35" s="125" t="s">
        <v>264</v>
      </c>
      <c r="C35" s="133" t="s">
        <v>265</v>
      </c>
      <c r="D35" s="126" t="s">
        <v>209</v>
      </c>
      <c r="E35" s="127">
        <v>13</v>
      </c>
      <c r="F35" s="128"/>
      <c r="G35" s="129">
        <f>ROUND(E35*F35,2)</f>
        <v>0</v>
      </c>
      <c r="H35" s="128">
        <v>0</v>
      </c>
      <c r="I35" s="129">
        <f>ROUND(E35*H35,2)</f>
        <v>0</v>
      </c>
      <c r="J35" s="128">
        <v>646</v>
      </c>
      <c r="K35" s="129">
        <f>ROUND(E35*J35,2)</f>
        <v>8398</v>
      </c>
      <c r="L35" s="129">
        <v>21</v>
      </c>
      <c r="M35" s="129">
        <f>G35*(1+L35/100)</f>
        <v>0</v>
      </c>
      <c r="N35" s="127">
        <v>2.81E-3</v>
      </c>
      <c r="O35" s="127">
        <f>ROUND(E35*N35,2)</f>
        <v>0.04</v>
      </c>
      <c r="P35" s="127">
        <v>0</v>
      </c>
      <c r="Q35" s="127">
        <f>ROUND(E35*P35,2)</f>
        <v>0</v>
      </c>
      <c r="R35" s="129"/>
      <c r="S35" s="129" t="s">
        <v>117</v>
      </c>
      <c r="T35" s="130" t="s">
        <v>118</v>
      </c>
      <c r="U35" s="115">
        <v>0</v>
      </c>
      <c r="V35" s="115">
        <f>ROUND(E35*U35,2)</f>
        <v>0</v>
      </c>
      <c r="W35" s="115"/>
      <c r="X35" s="115" t="s">
        <v>119</v>
      </c>
      <c r="Y35" s="115" t="s">
        <v>120</v>
      </c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</row>
    <row r="36" spans="1:52" outlineLevel="2" x14ac:dyDescent="0.2">
      <c r="A36" s="112"/>
      <c r="B36" s="113"/>
      <c r="C36" s="192" t="s">
        <v>266</v>
      </c>
      <c r="D36" s="193"/>
      <c r="E36" s="193"/>
      <c r="F36" s="193"/>
      <c r="G36" s="193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</row>
    <row r="37" spans="1:52" outlineLevel="3" x14ac:dyDescent="0.2">
      <c r="A37" s="112"/>
      <c r="B37" s="113"/>
      <c r="C37" s="203" t="s">
        <v>267</v>
      </c>
      <c r="D37" s="204"/>
      <c r="E37" s="204"/>
      <c r="F37" s="204"/>
      <c r="G37" s="204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</row>
    <row r="38" spans="1:52" outlineLevel="1" x14ac:dyDescent="0.2">
      <c r="A38" s="124">
        <v>10</v>
      </c>
      <c r="B38" s="125" t="s">
        <v>268</v>
      </c>
      <c r="C38" s="133" t="s">
        <v>269</v>
      </c>
      <c r="D38" s="126" t="s">
        <v>220</v>
      </c>
      <c r="E38" s="127">
        <v>1</v>
      </c>
      <c r="F38" s="128"/>
      <c r="G38" s="129">
        <f>ROUND(E38*F38,2)</f>
        <v>0</v>
      </c>
      <c r="H38" s="128">
        <v>0</v>
      </c>
      <c r="I38" s="129">
        <f>ROUND(E38*H38,2)</f>
        <v>0</v>
      </c>
      <c r="J38" s="128">
        <v>1200</v>
      </c>
      <c r="K38" s="129">
        <f>ROUND(E38*J38,2)</f>
        <v>1200</v>
      </c>
      <c r="L38" s="129">
        <v>21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/>
      <c r="S38" s="129" t="s">
        <v>117</v>
      </c>
      <c r="T38" s="130" t="s">
        <v>118</v>
      </c>
      <c r="U38" s="115">
        <v>0</v>
      </c>
      <c r="V38" s="115">
        <f>ROUND(E38*U38,2)</f>
        <v>0</v>
      </c>
      <c r="W38" s="115"/>
      <c r="X38" s="115" t="s">
        <v>119</v>
      </c>
      <c r="Y38" s="115" t="s">
        <v>120</v>
      </c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</row>
    <row r="39" spans="1:52" outlineLevel="2" x14ac:dyDescent="0.2">
      <c r="A39" s="112"/>
      <c r="B39" s="113"/>
      <c r="C39" s="192" t="s">
        <v>269</v>
      </c>
      <c r="D39" s="193"/>
      <c r="E39" s="193"/>
      <c r="F39" s="193"/>
      <c r="G39" s="193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</row>
    <row r="40" spans="1:52" outlineLevel="1" x14ac:dyDescent="0.2">
      <c r="A40" s="124">
        <v>11</v>
      </c>
      <c r="B40" s="125" t="s">
        <v>270</v>
      </c>
      <c r="C40" s="133" t="s">
        <v>271</v>
      </c>
      <c r="D40" s="126" t="s">
        <v>158</v>
      </c>
      <c r="E40" s="127">
        <v>1</v>
      </c>
      <c r="F40" s="128"/>
      <c r="G40" s="129">
        <f>ROUND(E40*F40,2)</f>
        <v>0</v>
      </c>
      <c r="H40" s="128">
        <v>0</v>
      </c>
      <c r="I40" s="129">
        <f>ROUND(E40*H40,2)</f>
        <v>0</v>
      </c>
      <c r="J40" s="128">
        <v>8730</v>
      </c>
      <c r="K40" s="129">
        <f>ROUND(E40*J40,2)</f>
        <v>8730</v>
      </c>
      <c r="L40" s="129">
        <v>21</v>
      </c>
      <c r="M40" s="129">
        <f>G40*(1+L40/100)</f>
        <v>0</v>
      </c>
      <c r="N40" s="127">
        <v>1.158E-2</v>
      </c>
      <c r="O40" s="127">
        <f>ROUND(E40*N40,2)</f>
        <v>0.01</v>
      </c>
      <c r="P40" s="127">
        <v>0</v>
      </c>
      <c r="Q40" s="127">
        <f>ROUND(E40*P40,2)</f>
        <v>0</v>
      </c>
      <c r="R40" s="129"/>
      <c r="S40" s="129" t="s">
        <v>117</v>
      </c>
      <c r="T40" s="130" t="s">
        <v>118</v>
      </c>
      <c r="U40" s="115">
        <v>0</v>
      </c>
      <c r="V40" s="115">
        <f>ROUND(E40*U40,2)</f>
        <v>0</v>
      </c>
      <c r="W40" s="115"/>
      <c r="X40" s="115" t="s">
        <v>119</v>
      </c>
      <c r="Y40" s="115" t="s">
        <v>120</v>
      </c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</row>
    <row r="41" spans="1:52" outlineLevel="2" x14ac:dyDescent="0.2">
      <c r="A41" s="112"/>
      <c r="B41" s="113"/>
      <c r="C41" s="192" t="s">
        <v>272</v>
      </c>
      <c r="D41" s="193"/>
      <c r="E41" s="193"/>
      <c r="F41" s="193"/>
      <c r="G41" s="193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</row>
    <row r="42" spans="1:52" outlineLevel="3" x14ac:dyDescent="0.2">
      <c r="A42" s="112"/>
      <c r="B42" s="113"/>
      <c r="C42" s="203" t="s">
        <v>273</v>
      </c>
      <c r="D42" s="204"/>
      <c r="E42" s="204"/>
      <c r="F42" s="204"/>
      <c r="G42" s="204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</row>
    <row r="43" spans="1:52" ht="22.5" outlineLevel="1" x14ac:dyDescent="0.2">
      <c r="A43" s="124">
        <v>12</v>
      </c>
      <c r="B43" s="125" t="s">
        <v>274</v>
      </c>
      <c r="C43" s="133" t="s">
        <v>335</v>
      </c>
      <c r="D43" s="126" t="s">
        <v>116</v>
      </c>
      <c r="E43" s="127">
        <v>1</v>
      </c>
      <c r="F43" s="128"/>
      <c r="G43" s="129">
        <f>ROUND(E43*F43,2)</f>
        <v>0</v>
      </c>
      <c r="H43" s="128">
        <v>0</v>
      </c>
      <c r="I43" s="129">
        <f>ROUND(E43*H43,2)</f>
        <v>0</v>
      </c>
      <c r="J43" s="128">
        <v>3470</v>
      </c>
      <c r="K43" s="129">
        <f>ROUND(E43*J43,2)</f>
        <v>3470</v>
      </c>
      <c r="L43" s="129">
        <v>21</v>
      </c>
      <c r="M43" s="129">
        <f>G43*(1+L43/100)</f>
        <v>0</v>
      </c>
      <c r="N43" s="127">
        <v>2E-3</v>
      </c>
      <c r="O43" s="127">
        <f>ROUND(E43*N43,2)</f>
        <v>0</v>
      </c>
      <c r="P43" s="127">
        <v>0</v>
      </c>
      <c r="Q43" s="127">
        <f>ROUND(E43*P43,2)</f>
        <v>0</v>
      </c>
      <c r="R43" s="129"/>
      <c r="S43" s="129" t="s">
        <v>117</v>
      </c>
      <c r="T43" s="130" t="s">
        <v>118</v>
      </c>
      <c r="U43" s="115">
        <v>0</v>
      </c>
      <c r="V43" s="115">
        <f>ROUND(E43*U43,2)</f>
        <v>0</v>
      </c>
      <c r="W43" s="115"/>
      <c r="X43" s="115" t="s">
        <v>119</v>
      </c>
      <c r="Y43" s="115" t="s">
        <v>120</v>
      </c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</row>
    <row r="44" spans="1:52" outlineLevel="2" x14ac:dyDescent="0.2">
      <c r="A44" s="112"/>
      <c r="B44" s="113"/>
      <c r="C44" s="192" t="s">
        <v>275</v>
      </c>
      <c r="D44" s="193"/>
      <c r="E44" s="193"/>
      <c r="F44" s="193"/>
      <c r="G44" s="193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</row>
    <row r="45" spans="1:52" outlineLevel="3" x14ac:dyDescent="0.2">
      <c r="A45" s="112"/>
      <c r="B45" s="113"/>
      <c r="C45" s="203" t="s">
        <v>276</v>
      </c>
      <c r="D45" s="204"/>
      <c r="E45" s="204"/>
      <c r="F45" s="204"/>
      <c r="G45" s="204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</row>
    <row r="46" spans="1:52" x14ac:dyDescent="0.2">
      <c r="A46" s="3"/>
      <c r="B46" s="4"/>
      <c r="C46" s="13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52" x14ac:dyDescent="0.2">
      <c r="A47" s="108"/>
      <c r="B47" s="109" t="s">
        <v>24</v>
      </c>
      <c r="C47" s="135"/>
      <c r="D47" s="110"/>
      <c r="E47" s="111"/>
      <c r="F47" s="111"/>
      <c r="G47" s="123">
        <f>G8+G15+G21+G28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52" x14ac:dyDescent="0.2">
      <c r="C48" s="136"/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</sheetData>
  <sheetProtection algorithmName="SHA-512" hashValue="l0zKwpSMcXfSWxGRMFzKrea1koU5xxhW73CbUMKdKPHSAl9isHTaDI/Ddm03jrjc9OQ8eE1Zndl4NQG0MAb0uw==" saltValue="qWmUcgPy0/aOpUSJX8oyFw==" spinCount="100000" sheet="1" formatRows="0"/>
  <mergeCells count="26">
    <mergeCell ref="C11:G11"/>
    <mergeCell ref="A1:G1"/>
    <mergeCell ref="C2:G2"/>
    <mergeCell ref="C3:G3"/>
    <mergeCell ref="C4:G4"/>
    <mergeCell ref="C10:G10"/>
    <mergeCell ref="C23:G23"/>
    <mergeCell ref="C13:G13"/>
    <mergeCell ref="C14:G14"/>
    <mergeCell ref="C17:G17"/>
    <mergeCell ref="C18:G18"/>
    <mergeCell ref="C20:G20"/>
    <mergeCell ref="C24:G24"/>
    <mergeCell ref="C26:G26"/>
    <mergeCell ref="C27:G27"/>
    <mergeCell ref="C32:G32"/>
    <mergeCell ref="C33:G33"/>
    <mergeCell ref="C34:G34"/>
    <mergeCell ref="C36:G36"/>
    <mergeCell ref="C37:G37"/>
    <mergeCell ref="C30:G30"/>
    <mergeCell ref="C45:G45"/>
    <mergeCell ref="C39:G39"/>
    <mergeCell ref="C41:G41"/>
    <mergeCell ref="C42:G42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2512-88A3-4D08-966B-34D714090127}">
  <sheetPr>
    <outlinePr summaryBelow="0"/>
  </sheetPr>
  <dimension ref="A1:AY5000"/>
  <sheetViews>
    <sheetView workbookViewId="0">
      <pane ySplit="7" topLeftCell="A8" activePane="bottomLeft" state="frozen"/>
      <selection pane="bottomLeft" activeCell="C32" sqref="C32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2" width="9.140625" customWidth="1"/>
  </cols>
  <sheetData>
    <row r="1" spans="1:51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1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1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1" ht="24.95" customHeight="1" x14ac:dyDescent="0.2">
      <c r="A4" s="98" t="s">
        <v>7</v>
      </c>
      <c r="B4" s="99" t="s">
        <v>47</v>
      </c>
      <c r="C4" s="198" t="s">
        <v>48</v>
      </c>
      <c r="D4" s="199"/>
      <c r="E4" s="199"/>
      <c r="F4" s="199"/>
      <c r="G4" s="200"/>
    </row>
    <row r="5" spans="1:51" x14ac:dyDescent="0.2">
      <c r="D5" s="10"/>
    </row>
    <row r="6" spans="1:51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1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1" x14ac:dyDescent="0.2">
      <c r="A8" s="117" t="s">
        <v>112</v>
      </c>
      <c r="B8" s="118" t="s">
        <v>79</v>
      </c>
      <c r="C8" s="132" t="s">
        <v>80</v>
      </c>
      <c r="D8" s="119"/>
      <c r="E8" s="120"/>
      <c r="F8" s="121"/>
      <c r="G8" s="121">
        <f>G9+G13+G17+G21+G24+G27</f>
        <v>0</v>
      </c>
      <c r="H8" s="121"/>
      <c r="I8" s="121">
        <f>SUM(I9:I29)</f>
        <v>325900</v>
      </c>
      <c r="J8" s="121"/>
      <c r="K8" s="121">
        <f>SUM(K9:K29)</f>
        <v>24908</v>
      </c>
      <c r="L8" s="121"/>
      <c r="M8" s="121">
        <f>SUM(M9:M29)</f>
        <v>0</v>
      </c>
      <c r="N8" s="120"/>
      <c r="O8" s="120">
        <f>SUM(O9:O29)</f>
        <v>0.32</v>
      </c>
      <c r="P8" s="120"/>
      <c r="Q8" s="120">
        <f>SUM(Q9:Q29)</f>
        <v>0</v>
      </c>
      <c r="R8" s="121"/>
      <c r="S8" s="121"/>
      <c r="T8" s="122"/>
      <c r="U8" s="116"/>
      <c r="V8" s="116">
        <f>SUM(V9:V29)</f>
        <v>0</v>
      </c>
      <c r="W8" s="116"/>
      <c r="X8" s="116"/>
      <c r="Y8" s="116"/>
    </row>
    <row r="9" spans="1:51" outlineLevel="1" x14ac:dyDescent="0.2">
      <c r="A9" s="124">
        <v>1</v>
      </c>
      <c r="B9" s="125" t="s">
        <v>277</v>
      </c>
      <c r="C9" s="133" t="s">
        <v>278</v>
      </c>
      <c r="D9" s="126" t="s">
        <v>158</v>
      </c>
      <c r="E9" s="127">
        <v>7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864</v>
      </c>
      <c r="K9" s="129">
        <f>ROUND(E9*J9,2)</f>
        <v>6048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</row>
    <row r="10" spans="1:51" outlineLevel="2" x14ac:dyDescent="0.2">
      <c r="A10" s="112"/>
      <c r="B10" s="113"/>
      <c r="C10" s="192" t="s">
        <v>279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</row>
    <row r="11" spans="1:51" outlineLevel="3" x14ac:dyDescent="0.2">
      <c r="A11" s="112"/>
      <c r="B11" s="113"/>
      <c r="C11" s="203" t="s">
        <v>280</v>
      </c>
      <c r="D11" s="204"/>
      <c r="E11" s="204"/>
      <c r="F11" s="204"/>
      <c r="G11" s="204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</row>
    <row r="12" spans="1:51" outlineLevel="2" x14ac:dyDescent="0.2">
      <c r="A12" s="112"/>
      <c r="B12" s="113"/>
      <c r="C12" s="205"/>
      <c r="D12" s="206"/>
      <c r="E12" s="206"/>
      <c r="F12" s="206"/>
      <c r="G12" s="206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</row>
    <row r="13" spans="1:51" outlineLevel="1" x14ac:dyDescent="0.2">
      <c r="A13" s="124">
        <v>2</v>
      </c>
      <c r="B13" s="125" t="s">
        <v>281</v>
      </c>
      <c r="C13" s="133" t="s">
        <v>282</v>
      </c>
      <c r="D13" s="126" t="s">
        <v>158</v>
      </c>
      <c r="E13" s="127">
        <v>1</v>
      </c>
      <c r="F13" s="128"/>
      <c r="G13" s="129">
        <f>ROUND(E13*F13,2)</f>
        <v>0</v>
      </c>
      <c r="H13" s="128">
        <v>0</v>
      </c>
      <c r="I13" s="129">
        <f>ROUND(E13*H13,2)</f>
        <v>0</v>
      </c>
      <c r="J13" s="128">
        <v>5160</v>
      </c>
      <c r="K13" s="129">
        <f>ROUND(E13*J13,2)</f>
        <v>5160</v>
      </c>
      <c r="L13" s="129">
        <v>21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117</v>
      </c>
      <c r="T13" s="130" t="s">
        <v>118</v>
      </c>
      <c r="U13" s="115">
        <v>0</v>
      </c>
      <c r="V13" s="115">
        <f>ROUND(E13*U13,2)</f>
        <v>0</v>
      </c>
      <c r="W13" s="115"/>
      <c r="X13" s="115" t="s">
        <v>119</v>
      </c>
      <c r="Y13" s="115" t="s">
        <v>120</v>
      </c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</row>
    <row r="14" spans="1:51" outlineLevel="2" x14ac:dyDescent="0.2">
      <c r="A14" s="112"/>
      <c r="B14" s="113"/>
      <c r="C14" s="192" t="s">
        <v>283</v>
      </c>
      <c r="D14" s="193"/>
      <c r="E14" s="193"/>
      <c r="F14" s="193"/>
      <c r="G14" s="193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</row>
    <row r="15" spans="1:51" outlineLevel="3" x14ac:dyDescent="0.2">
      <c r="A15" s="112"/>
      <c r="B15" s="113"/>
      <c r="C15" s="203" t="s">
        <v>284</v>
      </c>
      <c r="D15" s="204"/>
      <c r="E15" s="204"/>
      <c r="F15" s="204"/>
      <c r="G15" s="204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</row>
    <row r="16" spans="1:51" outlineLevel="2" x14ac:dyDescent="0.2">
      <c r="A16" s="112"/>
      <c r="B16" s="113"/>
      <c r="C16" s="205"/>
      <c r="D16" s="206"/>
      <c r="E16" s="206"/>
      <c r="F16" s="206"/>
      <c r="G16" s="206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</row>
    <row r="17" spans="1:51" outlineLevel="1" x14ac:dyDescent="0.2">
      <c r="A17" s="124">
        <v>3</v>
      </c>
      <c r="B17" s="125" t="s">
        <v>285</v>
      </c>
      <c r="C17" s="133" t="s">
        <v>286</v>
      </c>
      <c r="D17" s="126" t="s">
        <v>158</v>
      </c>
      <c r="E17" s="127">
        <v>2</v>
      </c>
      <c r="F17" s="128"/>
      <c r="G17" s="129">
        <f>ROUND(E17*F17,2)</f>
        <v>0</v>
      </c>
      <c r="H17" s="128">
        <v>0</v>
      </c>
      <c r="I17" s="129">
        <f>ROUND(E17*H17,2)</f>
        <v>0</v>
      </c>
      <c r="J17" s="128">
        <v>6850</v>
      </c>
      <c r="K17" s="129">
        <f>ROUND(E17*J17,2)</f>
        <v>13700</v>
      </c>
      <c r="L17" s="129">
        <v>21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117</v>
      </c>
      <c r="T17" s="130" t="s">
        <v>118</v>
      </c>
      <c r="U17" s="115">
        <v>0</v>
      </c>
      <c r="V17" s="115">
        <f>ROUND(E17*U17,2)</f>
        <v>0</v>
      </c>
      <c r="W17" s="115"/>
      <c r="X17" s="115" t="s">
        <v>119</v>
      </c>
      <c r="Y17" s="115" t="s">
        <v>120</v>
      </c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</row>
    <row r="18" spans="1:51" outlineLevel="2" x14ac:dyDescent="0.2">
      <c r="A18" s="112"/>
      <c r="B18" s="113"/>
      <c r="C18" s="192" t="s">
        <v>287</v>
      </c>
      <c r="D18" s="193"/>
      <c r="E18" s="193"/>
      <c r="F18" s="193"/>
      <c r="G18" s="193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</row>
    <row r="19" spans="1:51" outlineLevel="3" x14ac:dyDescent="0.2">
      <c r="A19" s="112"/>
      <c r="B19" s="113"/>
      <c r="C19" s="203" t="s">
        <v>288</v>
      </c>
      <c r="D19" s="204"/>
      <c r="E19" s="204"/>
      <c r="F19" s="204"/>
      <c r="G19" s="204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</row>
    <row r="20" spans="1:51" outlineLevel="2" x14ac:dyDescent="0.2">
      <c r="A20" s="112"/>
      <c r="B20" s="113"/>
      <c r="C20" s="205"/>
      <c r="D20" s="206"/>
      <c r="E20" s="206"/>
      <c r="F20" s="206"/>
      <c r="G20" s="206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</row>
    <row r="21" spans="1:51" outlineLevel="1" x14ac:dyDescent="0.2">
      <c r="A21" s="124">
        <v>4</v>
      </c>
      <c r="B21" s="125" t="s">
        <v>289</v>
      </c>
      <c r="C21" s="133" t="s">
        <v>311</v>
      </c>
      <c r="D21" s="126" t="s">
        <v>158</v>
      </c>
      <c r="E21" s="127">
        <v>7</v>
      </c>
      <c r="F21" s="128"/>
      <c r="G21" s="129">
        <f>ROUND(E21*F21,2)</f>
        <v>0</v>
      </c>
      <c r="H21" s="128">
        <v>31600</v>
      </c>
      <c r="I21" s="129">
        <f>ROUND(E21*H21,2)</f>
        <v>221200</v>
      </c>
      <c r="J21" s="128">
        <v>0</v>
      </c>
      <c r="K21" s="129">
        <f>ROUND(E21*J21,2)</f>
        <v>0</v>
      </c>
      <c r="L21" s="129">
        <v>21</v>
      </c>
      <c r="M21" s="129">
        <f>G21*(1+L21/100)</f>
        <v>0</v>
      </c>
      <c r="N21" s="127">
        <v>2.9000000000000001E-2</v>
      </c>
      <c r="O21" s="127">
        <f>ROUND(E21*N21,2)</f>
        <v>0.2</v>
      </c>
      <c r="P21" s="127">
        <v>0</v>
      </c>
      <c r="Q21" s="127">
        <f>ROUND(E21*P21,2)</f>
        <v>0</v>
      </c>
      <c r="R21" s="129"/>
      <c r="S21" s="129" t="s">
        <v>117</v>
      </c>
      <c r="T21" s="130" t="s">
        <v>118</v>
      </c>
      <c r="U21" s="115">
        <v>0</v>
      </c>
      <c r="V21" s="115">
        <f>ROUND(E21*U21,2)</f>
        <v>0</v>
      </c>
      <c r="W21" s="115"/>
      <c r="X21" s="115" t="s">
        <v>213</v>
      </c>
      <c r="Y21" s="115" t="s">
        <v>120</v>
      </c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</row>
    <row r="22" spans="1:51" outlineLevel="2" x14ac:dyDescent="0.2">
      <c r="A22" s="112"/>
      <c r="B22" s="113"/>
      <c r="C22" s="192" t="s">
        <v>290</v>
      </c>
      <c r="D22" s="193"/>
      <c r="E22" s="193"/>
      <c r="F22" s="193"/>
      <c r="G22" s="193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</row>
    <row r="23" spans="1:51" outlineLevel="2" x14ac:dyDescent="0.2">
      <c r="A23" s="112"/>
      <c r="B23" s="113"/>
      <c r="C23" s="205"/>
      <c r="D23" s="206"/>
      <c r="E23" s="206"/>
      <c r="F23" s="206"/>
      <c r="G23" s="206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</row>
    <row r="24" spans="1:51" ht="22.5" outlineLevel="1" x14ac:dyDescent="0.2">
      <c r="A24" s="124">
        <v>5</v>
      </c>
      <c r="B24" s="125" t="s">
        <v>291</v>
      </c>
      <c r="C24" s="133" t="s">
        <v>312</v>
      </c>
      <c r="D24" s="126" t="s">
        <v>158</v>
      </c>
      <c r="E24" s="127">
        <v>1</v>
      </c>
      <c r="F24" s="128"/>
      <c r="G24" s="129">
        <f>ROUND(E24*F24,2)</f>
        <v>0</v>
      </c>
      <c r="H24" s="128">
        <v>48700</v>
      </c>
      <c r="I24" s="129">
        <f>ROUND(E24*H24,2)</f>
        <v>48700</v>
      </c>
      <c r="J24" s="128">
        <v>0</v>
      </c>
      <c r="K24" s="129">
        <f>ROUND(E24*J24,2)</f>
        <v>0</v>
      </c>
      <c r="L24" s="129">
        <v>21</v>
      </c>
      <c r="M24" s="129">
        <f>G24*(1+L24/100)</f>
        <v>0</v>
      </c>
      <c r="N24" s="127">
        <v>5.8000000000000003E-2</v>
      </c>
      <c r="O24" s="127">
        <f>ROUND(E24*N24,2)</f>
        <v>0.06</v>
      </c>
      <c r="P24" s="127">
        <v>0</v>
      </c>
      <c r="Q24" s="127">
        <f>ROUND(E24*P24,2)</f>
        <v>0</v>
      </c>
      <c r="R24" s="129"/>
      <c r="S24" s="129" t="s">
        <v>117</v>
      </c>
      <c r="T24" s="130" t="s">
        <v>118</v>
      </c>
      <c r="U24" s="115">
        <v>0</v>
      </c>
      <c r="V24" s="115">
        <f>ROUND(E24*U24,2)</f>
        <v>0</v>
      </c>
      <c r="W24" s="115"/>
      <c r="X24" s="115" t="s">
        <v>213</v>
      </c>
      <c r="Y24" s="115" t="s">
        <v>120</v>
      </c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</row>
    <row r="25" spans="1:51" outlineLevel="2" x14ac:dyDescent="0.2">
      <c r="A25" s="112"/>
      <c r="B25" s="113"/>
      <c r="C25" s="192" t="s">
        <v>292</v>
      </c>
      <c r="D25" s="193"/>
      <c r="E25" s="193"/>
      <c r="F25" s="193"/>
      <c r="G25" s="193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</row>
    <row r="26" spans="1:51" outlineLevel="2" x14ac:dyDescent="0.2">
      <c r="A26" s="112"/>
      <c r="B26" s="113"/>
      <c r="C26" s="205"/>
      <c r="D26" s="206"/>
      <c r="E26" s="206"/>
      <c r="F26" s="206"/>
      <c r="G26" s="206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</row>
    <row r="27" spans="1:51" ht="22.5" outlineLevel="1" x14ac:dyDescent="0.2">
      <c r="A27" s="124">
        <v>6</v>
      </c>
      <c r="B27" s="125" t="s">
        <v>293</v>
      </c>
      <c r="C27" s="133" t="s">
        <v>313</v>
      </c>
      <c r="D27" s="126" t="s">
        <v>158</v>
      </c>
      <c r="E27" s="127">
        <v>1</v>
      </c>
      <c r="F27" s="128"/>
      <c r="G27" s="129">
        <f>ROUND(E27*F27,2)</f>
        <v>0</v>
      </c>
      <c r="H27" s="128">
        <v>56000</v>
      </c>
      <c r="I27" s="129">
        <f>ROUND(E27*H27,2)</f>
        <v>56000</v>
      </c>
      <c r="J27" s="128">
        <v>0</v>
      </c>
      <c r="K27" s="129">
        <f>ROUND(E27*J27,2)</f>
        <v>0</v>
      </c>
      <c r="L27" s="129">
        <v>21</v>
      </c>
      <c r="M27" s="129">
        <f>G27*(1+L27/100)</f>
        <v>0</v>
      </c>
      <c r="N27" s="127">
        <v>5.8999999999999997E-2</v>
      </c>
      <c r="O27" s="127">
        <f>ROUND(E27*N27,2)</f>
        <v>0.06</v>
      </c>
      <c r="P27" s="127">
        <v>0</v>
      </c>
      <c r="Q27" s="127">
        <f>ROUND(E27*P27,2)</f>
        <v>0</v>
      </c>
      <c r="R27" s="129"/>
      <c r="S27" s="129" t="s">
        <v>117</v>
      </c>
      <c r="T27" s="130" t="s">
        <v>118</v>
      </c>
      <c r="U27" s="115">
        <v>0</v>
      </c>
      <c r="V27" s="115">
        <f>ROUND(E27*U27,2)</f>
        <v>0</v>
      </c>
      <c r="W27" s="115"/>
      <c r="X27" s="115" t="s">
        <v>213</v>
      </c>
      <c r="Y27" s="115" t="s">
        <v>120</v>
      </c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</row>
    <row r="28" spans="1:51" outlineLevel="2" x14ac:dyDescent="0.2">
      <c r="A28" s="112"/>
      <c r="B28" s="113"/>
      <c r="C28" s="192" t="s">
        <v>294</v>
      </c>
      <c r="D28" s="193"/>
      <c r="E28" s="193"/>
      <c r="F28" s="193"/>
      <c r="G28" s="193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</row>
    <row r="29" spans="1:51" outlineLevel="2" x14ac:dyDescent="0.2">
      <c r="A29" s="112"/>
      <c r="B29" s="113"/>
      <c r="C29" s="205"/>
      <c r="D29" s="206"/>
      <c r="E29" s="206"/>
      <c r="F29" s="206"/>
      <c r="G29" s="206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</row>
    <row r="30" spans="1:51" x14ac:dyDescent="0.2">
      <c r="A30" s="3"/>
      <c r="B30" s="4"/>
      <c r="C30" s="13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51" x14ac:dyDescent="0.2">
      <c r="A31" s="108"/>
      <c r="B31" s="109" t="s">
        <v>24</v>
      </c>
      <c r="C31" s="135"/>
      <c r="D31" s="110"/>
      <c r="E31" s="111"/>
      <c r="F31" s="111"/>
      <c r="G31" s="123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51" x14ac:dyDescent="0.2">
      <c r="C32" s="136"/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dCDlDO215u4doyfL158lunAVdJVBiTZ487++XxdIA/eMh+PeU4n4VMGcweL2LJ2bBd1tPIZETYJv8yxABJuKA==" saltValue="d1tsGi5DN0MXDSlxQ9bMyw==" spinCount="100000" sheet="1" formatRows="0"/>
  <mergeCells count="19">
    <mergeCell ref="C19:G19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8:G18"/>
    <mergeCell ref="C29:G29"/>
    <mergeCell ref="C20:G20"/>
    <mergeCell ref="C22:G22"/>
    <mergeCell ref="C23:G23"/>
    <mergeCell ref="C25:G25"/>
    <mergeCell ref="C26:G26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54B-F1E9-42AB-91C4-0AD3109CB040}">
  <sheetPr>
    <outlinePr summaryBelow="0"/>
  </sheetPr>
  <dimension ref="A1:AZ5008"/>
  <sheetViews>
    <sheetView tabSelected="1" zoomScale="115" zoomScaleNormal="115" workbookViewId="0">
      <pane ySplit="7" topLeftCell="A8" activePane="bottomLeft" state="frozen"/>
      <selection pane="bottomLeft" activeCell="C19" sqref="C19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3" width="9.140625" customWidth="1"/>
    <col min="45" max="45" width="98.7109375" customWidth="1"/>
  </cols>
  <sheetData>
    <row r="1" spans="1:52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2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2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2" ht="24.95" customHeight="1" x14ac:dyDescent="0.2">
      <c r="A4" s="98" t="s">
        <v>7</v>
      </c>
      <c r="B4" s="99" t="s">
        <v>49</v>
      </c>
      <c r="C4" s="198" t="s">
        <v>50</v>
      </c>
      <c r="D4" s="199"/>
      <c r="E4" s="199"/>
      <c r="F4" s="199"/>
      <c r="G4" s="200"/>
    </row>
    <row r="5" spans="1:52" x14ac:dyDescent="0.2">
      <c r="D5" s="10"/>
    </row>
    <row r="6" spans="1:52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2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2" x14ac:dyDescent="0.2">
      <c r="A8" s="117" t="s">
        <v>112</v>
      </c>
      <c r="B8" s="118" t="s">
        <v>56</v>
      </c>
      <c r="C8" s="132" t="s">
        <v>57</v>
      </c>
      <c r="D8" s="119"/>
      <c r="E8" s="120"/>
      <c r="F8" s="121"/>
      <c r="G8" s="121">
        <f>G9+G12+G15+G19+G22</f>
        <v>0</v>
      </c>
      <c r="H8" s="121"/>
      <c r="I8" s="121">
        <f>SUM(I9:I26)</f>
        <v>507.15</v>
      </c>
      <c r="J8" s="121"/>
      <c r="K8" s="121">
        <f>SUM(K9:K26)</f>
        <v>472805.7</v>
      </c>
      <c r="L8" s="121"/>
      <c r="M8" s="121">
        <f>SUM(M9:M26)</f>
        <v>0</v>
      </c>
      <c r="N8" s="120"/>
      <c r="O8" s="120">
        <f>SUM(O9:O26)</f>
        <v>0</v>
      </c>
      <c r="P8" s="120"/>
      <c r="Q8" s="120">
        <f>SUM(Q9:Q26)</f>
        <v>0</v>
      </c>
      <c r="R8" s="121"/>
      <c r="S8" s="121"/>
      <c r="T8" s="122"/>
      <c r="U8" s="116"/>
      <c r="V8" s="116">
        <f>SUM(V9:V26)</f>
        <v>0</v>
      </c>
      <c r="W8" s="116"/>
      <c r="X8" s="116"/>
      <c r="Y8" s="116"/>
    </row>
    <row r="9" spans="1:52" outlineLevel="1" x14ac:dyDescent="0.2">
      <c r="A9" s="124">
        <v>1</v>
      </c>
      <c r="B9" s="125" t="s">
        <v>295</v>
      </c>
      <c r="C9" s="133" t="s">
        <v>296</v>
      </c>
      <c r="D9" s="126" t="s">
        <v>209</v>
      </c>
      <c r="E9" s="127">
        <v>22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1150</v>
      </c>
      <c r="K9" s="129">
        <f>ROUND(E9*J9,2)</f>
        <v>25300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</row>
    <row r="10" spans="1:52" outlineLevel="2" x14ac:dyDescent="0.2">
      <c r="A10" s="112"/>
      <c r="B10" s="113"/>
      <c r="C10" s="192" t="s">
        <v>296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</row>
    <row r="11" spans="1:52" outlineLevel="2" x14ac:dyDescent="0.2">
      <c r="A11" s="112"/>
      <c r="B11" s="113"/>
      <c r="C11" s="205"/>
      <c r="D11" s="206"/>
      <c r="E11" s="206"/>
      <c r="F11" s="206"/>
      <c r="G11" s="206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</row>
    <row r="12" spans="1:52" ht="22.5" outlineLevel="1" x14ac:dyDescent="0.2">
      <c r="A12" s="124">
        <v>2</v>
      </c>
      <c r="B12" s="125" t="s">
        <v>297</v>
      </c>
      <c r="C12" s="133" t="s">
        <v>334</v>
      </c>
      <c r="D12" s="126" t="s">
        <v>299</v>
      </c>
      <c r="E12" s="127">
        <v>1</v>
      </c>
      <c r="F12" s="128"/>
      <c r="G12" s="129">
        <f>ROUND(E12*F12,2)</f>
        <v>0</v>
      </c>
      <c r="H12" s="128">
        <v>0</v>
      </c>
      <c r="I12" s="129">
        <f>ROUND(E12*H12,2)</f>
        <v>0</v>
      </c>
      <c r="J12" s="128">
        <v>2350</v>
      </c>
      <c r="K12" s="129">
        <f>ROUND(E12*J12,2)</f>
        <v>2350</v>
      </c>
      <c r="L12" s="129">
        <v>21</v>
      </c>
      <c r="M12" s="129">
        <f>G12*(1+L12/100)</f>
        <v>0</v>
      </c>
      <c r="N12" s="127">
        <v>0</v>
      </c>
      <c r="O12" s="127">
        <f>ROUND(E12*N12,2)</f>
        <v>0</v>
      </c>
      <c r="P12" s="127">
        <v>0</v>
      </c>
      <c r="Q12" s="127">
        <f>ROUND(E12*P12,2)</f>
        <v>0</v>
      </c>
      <c r="R12" s="129"/>
      <c r="S12" s="129" t="s">
        <v>117</v>
      </c>
      <c r="T12" s="130" t="s">
        <v>118</v>
      </c>
      <c r="U12" s="115">
        <v>0</v>
      </c>
      <c r="V12" s="115">
        <f>ROUND(E12*U12,2)</f>
        <v>0</v>
      </c>
      <c r="W12" s="115"/>
      <c r="X12" s="115" t="s">
        <v>119</v>
      </c>
      <c r="Y12" s="115" t="s">
        <v>120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</row>
    <row r="13" spans="1:52" outlineLevel="2" x14ac:dyDescent="0.2">
      <c r="A13" s="112"/>
      <c r="B13" s="113"/>
      <c r="C13" s="192" t="s">
        <v>298</v>
      </c>
      <c r="D13" s="193"/>
      <c r="E13" s="193"/>
      <c r="F13" s="193"/>
      <c r="G13" s="19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</row>
    <row r="14" spans="1:52" outlineLevel="2" x14ac:dyDescent="0.2">
      <c r="A14" s="112"/>
      <c r="B14" s="113"/>
      <c r="C14" s="205"/>
      <c r="D14" s="206"/>
      <c r="E14" s="206"/>
      <c r="F14" s="206"/>
      <c r="G14" s="206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</row>
    <row r="15" spans="1:52" ht="22.5" outlineLevel="1" x14ac:dyDescent="0.2">
      <c r="A15" s="124">
        <v>3</v>
      </c>
      <c r="B15" s="125" t="s">
        <v>300</v>
      </c>
      <c r="C15" s="133" t="s">
        <v>331</v>
      </c>
      <c r="D15" s="126" t="s">
        <v>209</v>
      </c>
      <c r="E15" s="127">
        <v>3</v>
      </c>
      <c r="F15" s="128"/>
      <c r="G15" s="129">
        <f>ROUND(E15*F15,2)</f>
        <v>0</v>
      </c>
      <c r="H15" s="128">
        <v>0</v>
      </c>
      <c r="I15" s="129">
        <f>ROUND(E15*H15,2)</f>
        <v>0</v>
      </c>
      <c r="J15" s="128">
        <v>51.9</v>
      </c>
      <c r="K15" s="129">
        <f>ROUND(E15*J15,2)</f>
        <v>155.69999999999999</v>
      </c>
      <c r="L15" s="129">
        <v>21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117</v>
      </c>
      <c r="T15" s="130" t="s">
        <v>118</v>
      </c>
      <c r="U15" s="115">
        <v>0</v>
      </c>
      <c r="V15" s="115">
        <f>ROUND(E15*U15,2)</f>
        <v>0</v>
      </c>
      <c r="W15" s="115"/>
      <c r="X15" s="115" t="s">
        <v>119</v>
      </c>
      <c r="Y15" s="115" t="s">
        <v>120</v>
      </c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</row>
    <row r="16" spans="1:52" ht="22.5" outlineLevel="2" x14ac:dyDescent="0.2">
      <c r="A16" s="112"/>
      <c r="B16" s="113"/>
      <c r="C16" s="192" t="s">
        <v>301</v>
      </c>
      <c r="D16" s="193"/>
      <c r="E16" s="193"/>
      <c r="F16" s="193"/>
      <c r="G16" s="193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31" t="str">
        <f>C16</f>
        <v>Montáž izolovaných kabelů měděných do 1 kV bez ukončení plných nebo laněných kulatých (např. CYKY, CHKE-R) uložených pevně počtu a průřezu žil 4x6 až 10 mm2</v>
      </c>
      <c r="AT16" s="105"/>
      <c r="AU16" s="105"/>
      <c r="AV16" s="105"/>
      <c r="AW16" s="105"/>
      <c r="AX16" s="105"/>
      <c r="AY16" s="105"/>
      <c r="AZ16" s="105"/>
    </row>
    <row r="17" spans="1:52" outlineLevel="3" x14ac:dyDescent="0.2">
      <c r="A17" s="112"/>
      <c r="B17" s="113"/>
      <c r="C17" s="203" t="s">
        <v>302</v>
      </c>
      <c r="D17" s="204"/>
      <c r="E17" s="204"/>
      <c r="F17" s="204"/>
      <c r="G17" s="204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</row>
    <row r="18" spans="1:52" outlineLevel="2" x14ac:dyDescent="0.2">
      <c r="A18" s="112"/>
      <c r="B18" s="113"/>
      <c r="C18" s="205"/>
      <c r="D18" s="206"/>
      <c r="E18" s="206"/>
      <c r="F18" s="206"/>
      <c r="G18" s="206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</row>
    <row r="19" spans="1:52" ht="22.5" outlineLevel="1" x14ac:dyDescent="0.2">
      <c r="A19" s="124">
        <v>4</v>
      </c>
      <c r="B19" s="125" t="s">
        <v>303</v>
      </c>
      <c r="C19" s="133" t="s">
        <v>342</v>
      </c>
      <c r="D19" s="126" t="s">
        <v>299</v>
      </c>
      <c r="E19" s="127">
        <v>1</v>
      </c>
      <c r="F19" s="128"/>
      <c r="G19" s="129">
        <f>ROUND(E19*F19,2)</f>
        <v>0</v>
      </c>
      <c r="H19" s="128">
        <v>0</v>
      </c>
      <c r="I19" s="129">
        <f>ROUND(E19*H19,2)</f>
        <v>0</v>
      </c>
      <c r="J19" s="128">
        <v>445000</v>
      </c>
      <c r="K19" s="129">
        <f>ROUND(E19*J19,2)</f>
        <v>445000</v>
      </c>
      <c r="L19" s="129">
        <v>21</v>
      </c>
      <c r="M19" s="129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9"/>
      <c r="S19" s="129" t="s">
        <v>117</v>
      </c>
      <c r="T19" s="130" t="s">
        <v>118</v>
      </c>
      <c r="U19" s="115">
        <v>0</v>
      </c>
      <c r="V19" s="115">
        <f>ROUND(E19*U19,2)</f>
        <v>0</v>
      </c>
      <c r="W19" s="115"/>
      <c r="X19" s="115" t="s">
        <v>119</v>
      </c>
      <c r="Y19" s="115" t="s">
        <v>120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</row>
    <row r="20" spans="1:52" outlineLevel="2" x14ac:dyDescent="0.2">
      <c r="A20" s="112"/>
      <c r="B20" s="113"/>
      <c r="C20" s="192" t="s">
        <v>343</v>
      </c>
      <c r="D20" s="193"/>
      <c r="E20" s="193"/>
      <c r="F20" s="193"/>
      <c r="G20" s="193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31" t="str">
        <f>C20</f>
        <v>Fotovoltaický systém - fotovoltaické panely 22 ks vč. veškerých elektroinstalací, měniče, nosné konstrukce panelů</v>
      </c>
      <c r="AT20" s="105"/>
      <c r="AU20" s="105"/>
      <c r="AV20" s="105"/>
      <c r="AW20" s="105"/>
      <c r="AX20" s="105"/>
      <c r="AY20" s="105"/>
      <c r="AZ20" s="105"/>
    </row>
    <row r="21" spans="1:52" outlineLevel="2" x14ac:dyDescent="0.2">
      <c r="A21" s="112"/>
      <c r="B21" s="113"/>
      <c r="C21" s="205"/>
      <c r="D21" s="206"/>
      <c r="E21" s="206"/>
      <c r="F21" s="206"/>
      <c r="G21" s="206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</row>
    <row r="22" spans="1:52" ht="22.5" outlineLevel="1" x14ac:dyDescent="0.2">
      <c r="A22" s="124">
        <v>5</v>
      </c>
      <c r="B22" s="125" t="s">
        <v>304</v>
      </c>
      <c r="C22" s="133" t="s">
        <v>332</v>
      </c>
      <c r="D22" s="126" t="s">
        <v>209</v>
      </c>
      <c r="E22" s="127">
        <v>3.45</v>
      </c>
      <c r="F22" s="128"/>
      <c r="G22" s="129">
        <f>ROUND(E22*F22,2)</f>
        <v>0</v>
      </c>
      <c r="H22" s="128">
        <v>147</v>
      </c>
      <c r="I22" s="129">
        <f>ROUND(E22*H22,2)</f>
        <v>507.15</v>
      </c>
      <c r="J22" s="128">
        <v>0</v>
      </c>
      <c r="K22" s="129">
        <f>ROUND(E22*J22,2)</f>
        <v>0</v>
      </c>
      <c r="L22" s="129">
        <v>21</v>
      </c>
      <c r="M22" s="129">
        <f>G22*(1+L22/100)</f>
        <v>0</v>
      </c>
      <c r="N22" s="127">
        <v>6.4000000000000005E-4</v>
      </c>
      <c r="O22" s="127">
        <f>ROUND(E22*N22,2)</f>
        <v>0</v>
      </c>
      <c r="P22" s="127">
        <v>0</v>
      </c>
      <c r="Q22" s="127">
        <f>ROUND(E22*P22,2)</f>
        <v>0</v>
      </c>
      <c r="R22" s="129"/>
      <c r="S22" s="129" t="s">
        <v>117</v>
      </c>
      <c r="T22" s="130" t="s">
        <v>118</v>
      </c>
      <c r="U22" s="115">
        <v>0</v>
      </c>
      <c r="V22" s="115">
        <f>ROUND(E22*U22,2)</f>
        <v>0</v>
      </c>
      <c r="W22" s="115"/>
      <c r="X22" s="115" t="s">
        <v>213</v>
      </c>
      <c r="Y22" s="115" t="s">
        <v>120</v>
      </c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</row>
    <row r="23" spans="1:52" outlineLevel="2" x14ac:dyDescent="0.2">
      <c r="A23" s="112"/>
      <c r="B23" s="113"/>
      <c r="C23" s="192" t="s">
        <v>305</v>
      </c>
      <c r="D23" s="193"/>
      <c r="E23" s="193"/>
      <c r="F23" s="193"/>
      <c r="G23" s="193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</row>
    <row r="24" spans="1:52" outlineLevel="2" x14ac:dyDescent="0.2">
      <c r="A24" s="112"/>
      <c r="B24" s="113"/>
      <c r="C24" s="139" t="s">
        <v>306</v>
      </c>
      <c r="D24" s="137"/>
      <c r="E24" s="138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</row>
    <row r="25" spans="1:52" outlineLevel="3" x14ac:dyDescent="0.2">
      <c r="A25" s="112"/>
      <c r="B25" s="113"/>
      <c r="C25" s="139" t="s">
        <v>307</v>
      </c>
      <c r="D25" s="137"/>
      <c r="E25" s="138">
        <v>3.45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</row>
    <row r="26" spans="1:52" outlineLevel="2" x14ac:dyDescent="0.2">
      <c r="A26" s="112"/>
      <c r="B26" s="113"/>
      <c r="C26" s="205"/>
      <c r="D26" s="206"/>
      <c r="E26" s="206"/>
      <c r="F26" s="206"/>
      <c r="G26" s="206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</row>
    <row r="27" spans="1:52" x14ac:dyDescent="0.2">
      <c r="A27" s="117" t="s">
        <v>112</v>
      </c>
      <c r="B27" s="118" t="s">
        <v>77</v>
      </c>
      <c r="C27" s="132" t="s">
        <v>78</v>
      </c>
      <c r="D27" s="119"/>
      <c r="E27" s="120"/>
      <c r="F27" s="121"/>
      <c r="G27" s="121">
        <f>G28</f>
        <v>0</v>
      </c>
      <c r="H27" s="121"/>
      <c r="I27" s="121">
        <f>SUM(I28:I32)</f>
        <v>0</v>
      </c>
      <c r="J27" s="121"/>
      <c r="K27" s="121">
        <f>SUM(K28:K32)</f>
        <v>1386</v>
      </c>
      <c r="L27" s="121"/>
      <c r="M27" s="121">
        <f>SUM(M28:M32)</f>
        <v>0</v>
      </c>
      <c r="N27" s="120"/>
      <c r="O27" s="120">
        <f>SUM(O28:O32)</f>
        <v>0</v>
      </c>
      <c r="P27" s="120"/>
      <c r="Q27" s="120">
        <f>SUM(Q28:Q32)</f>
        <v>0</v>
      </c>
      <c r="R27" s="121"/>
      <c r="S27" s="121"/>
      <c r="T27" s="122"/>
      <c r="U27" s="116"/>
      <c r="V27" s="116">
        <f>SUM(V28:V32)</f>
        <v>0</v>
      </c>
      <c r="W27" s="116"/>
      <c r="X27" s="116"/>
      <c r="Y27" s="116"/>
    </row>
    <row r="28" spans="1:52" outlineLevel="1" x14ac:dyDescent="0.2">
      <c r="A28" s="124">
        <v>6</v>
      </c>
      <c r="B28" s="125" t="s">
        <v>308</v>
      </c>
      <c r="C28" s="133" t="s">
        <v>333</v>
      </c>
      <c r="D28" s="126" t="s">
        <v>158</v>
      </c>
      <c r="E28" s="127">
        <v>4</v>
      </c>
      <c r="F28" s="128"/>
      <c r="G28" s="129">
        <f>ROUND(E28*F28,2)</f>
        <v>0</v>
      </c>
      <c r="H28" s="128">
        <v>0</v>
      </c>
      <c r="I28" s="129">
        <f>ROUND(E28*H28,2)</f>
        <v>0</v>
      </c>
      <c r="J28" s="128">
        <v>198</v>
      </c>
      <c r="K28" s="129">
        <f>ROUND(E28*J28,2)</f>
        <v>792</v>
      </c>
      <c r="L28" s="129">
        <v>21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117</v>
      </c>
      <c r="T28" s="130" t="s">
        <v>118</v>
      </c>
      <c r="U28" s="115">
        <v>0</v>
      </c>
      <c r="V28" s="115">
        <f>ROUND(E28*U28,2)</f>
        <v>0</v>
      </c>
      <c r="W28" s="115"/>
      <c r="X28" s="115" t="s">
        <v>119</v>
      </c>
      <c r="Y28" s="115" t="s">
        <v>120</v>
      </c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</row>
    <row r="29" spans="1:52" outlineLevel="2" x14ac:dyDescent="0.2">
      <c r="A29" s="112"/>
      <c r="B29" s="113"/>
      <c r="C29" s="192" t="s">
        <v>309</v>
      </c>
      <c r="D29" s="193"/>
      <c r="E29" s="193"/>
      <c r="F29" s="193"/>
      <c r="G29" s="193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</row>
    <row r="30" spans="1:52" outlineLevel="3" x14ac:dyDescent="0.2">
      <c r="A30" s="112"/>
      <c r="B30" s="113"/>
      <c r="C30" s="203" t="s">
        <v>310</v>
      </c>
      <c r="D30" s="204"/>
      <c r="E30" s="204"/>
      <c r="F30" s="204"/>
      <c r="G30" s="204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</row>
    <row r="31" spans="1:52" outlineLevel="2" x14ac:dyDescent="0.2">
      <c r="A31" s="112"/>
      <c r="B31" s="113"/>
      <c r="C31" s="205"/>
      <c r="D31" s="206"/>
      <c r="E31" s="206"/>
      <c r="F31" s="206"/>
      <c r="G31" s="206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</row>
    <row r="32" spans="1:52" x14ac:dyDescent="0.2">
      <c r="A32" s="117" t="s">
        <v>112</v>
      </c>
      <c r="B32" s="118" t="s">
        <v>314</v>
      </c>
      <c r="C32" s="132" t="s">
        <v>315</v>
      </c>
      <c r="D32" s="119"/>
      <c r="E32" s="120"/>
      <c r="F32" s="121"/>
      <c r="G32" s="121">
        <f>G33+G37</f>
        <v>0</v>
      </c>
      <c r="H32" s="121"/>
      <c r="I32" s="121">
        <f>SUM(I33:I36)</f>
        <v>0</v>
      </c>
      <c r="J32" s="121"/>
      <c r="K32" s="121">
        <f>SUM(K33:K36)</f>
        <v>594</v>
      </c>
      <c r="L32" s="121"/>
      <c r="M32" s="121">
        <f>SUM(M33:M36)</f>
        <v>0</v>
      </c>
      <c r="N32" s="120"/>
      <c r="O32" s="120">
        <f>SUM(O33:O36)</f>
        <v>0</v>
      </c>
      <c r="P32" s="120"/>
      <c r="Q32" s="120">
        <f>SUM(Q33:Q36)</f>
        <v>0</v>
      </c>
      <c r="R32" s="121"/>
      <c r="S32" s="121"/>
      <c r="T32" s="122"/>
      <c r="U32" s="116"/>
      <c r="V32" s="116">
        <f>SUM(V33:V36)</f>
        <v>0</v>
      </c>
      <c r="W32" s="116"/>
      <c r="X32" s="116"/>
      <c r="Y32" s="116"/>
    </row>
    <row r="33" spans="1:52" outlineLevel="1" x14ac:dyDescent="0.2">
      <c r="A33" s="124">
        <v>6</v>
      </c>
      <c r="B33" s="125" t="s">
        <v>316</v>
      </c>
      <c r="C33" s="133" t="s">
        <v>317</v>
      </c>
      <c r="D33" s="126" t="s">
        <v>209</v>
      </c>
      <c r="E33" s="127">
        <v>3</v>
      </c>
      <c r="F33" s="128"/>
      <c r="G33" s="129">
        <f>ROUND(E33*F33,2)</f>
        <v>0</v>
      </c>
      <c r="H33" s="128">
        <v>0</v>
      </c>
      <c r="I33" s="129">
        <f>ROUND(E33*H33,2)</f>
        <v>0</v>
      </c>
      <c r="J33" s="128">
        <v>198</v>
      </c>
      <c r="K33" s="129">
        <f>ROUND(E33*J33,2)</f>
        <v>594</v>
      </c>
      <c r="L33" s="129">
        <v>21</v>
      </c>
      <c r="M33" s="129">
        <f>G33*(1+L33/100)</f>
        <v>0</v>
      </c>
      <c r="N33" s="127">
        <v>0</v>
      </c>
      <c r="O33" s="127">
        <f>ROUND(E33*N33,2)</f>
        <v>0</v>
      </c>
      <c r="P33" s="127">
        <v>0</v>
      </c>
      <c r="Q33" s="127">
        <f>ROUND(E33*P33,2)</f>
        <v>0</v>
      </c>
      <c r="R33" s="129"/>
      <c r="S33" s="129" t="s">
        <v>117</v>
      </c>
      <c r="T33" s="130" t="s">
        <v>118</v>
      </c>
      <c r="U33" s="115">
        <v>0</v>
      </c>
      <c r="V33" s="115">
        <f>ROUND(E33*U33,2)</f>
        <v>0</v>
      </c>
      <c r="W33" s="115"/>
      <c r="X33" s="115" t="s">
        <v>119</v>
      </c>
      <c r="Y33" s="115" t="s">
        <v>120</v>
      </c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</row>
    <row r="34" spans="1:52" ht="24.75" customHeight="1" outlineLevel="2" x14ac:dyDescent="0.2">
      <c r="A34" s="112"/>
      <c r="B34" s="113"/>
      <c r="C34" s="192" t="s">
        <v>318</v>
      </c>
      <c r="D34" s="193"/>
      <c r="E34" s="193"/>
      <c r="F34" s="193"/>
      <c r="G34" s="193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</row>
    <row r="35" spans="1:52" outlineLevel="3" x14ac:dyDescent="0.2">
      <c r="A35" s="112"/>
      <c r="B35" s="113"/>
      <c r="C35" s="203" t="s">
        <v>319</v>
      </c>
      <c r="D35" s="204"/>
      <c r="E35" s="204"/>
      <c r="F35" s="204"/>
      <c r="G35" s="204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</row>
    <row r="36" spans="1:52" outlineLevel="2" x14ac:dyDescent="0.2">
      <c r="A36" s="112"/>
      <c r="B36" s="113"/>
      <c r="C36" s="140"/>
      <c r="D36" s="141"/>
      <c r="E36" s="141"/>
      <c r="F36" s="141"/>
      <c r="G36" s="141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</row>
    <row r="37" spans="1:52" outlineLevel="1" x14ac:dyDescent="0.2">
      <c r="A37" s="124">
        <v>6</v>
      </c>
      <c r="B37" s="125" t="s">
        <v>320</v>
      </c>
      <c r="C37" s="133" t="s">
        <v>321</v>
      </c>
      <c r="D37" s="126" t="s">
        <v>209</v>
      </c>
      <c r="E37" s="127">
        <v>3</v>
      </c>
      <c r="F37" s="128"/>
      <c r="G37" s="129">
        <f>ROUND(E37*F37,2)</f>
        <v>0</v>
      </c>
      <c r="H37" s="128">
        <v>0</v>
      </c>
      <c r="I37" s="129">
        <f>ROUND(E37*H37,2)</f>
        <v>0</v>
      </c>
      <c r="J37" s="128">
        <v>198</v>
      </c>
      <c r="K37" s="129">
        <f>ROUND(E37*J37,2)</f>
        <v>594</v>
      </c>
      <c r="L37" s="129">
        <v>21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/>
      <c r="S37" s="129" t="s">
        <v>117</v>
      </c>
      <c r="T37" s="130" t="s">
        <v>118</v>
      </c>
      <c r="U37" s="115">
        <v>0</v>
      </c>
      <c r="V37" s="115">
        <f>ROUND(E37*U37,2)</f>
        <v>0</v>
      </c>
      <c r="W37" s="115"/>
      <c r="X37" s="115" t="s">
        <v>119</v>
      </c>
      <c r="Y37" s="115" t="s">
        <v>120</v>
      </c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</row>
    <row r="38" spans="1:52" ht="24.75" customHeight="1" outlineLevel="2" x14ac:dyDescent="0.2">
      <c r="A38" s="112"/>
      <c r="B38" s="113"/>
      <c r="C38" s="192" t="s">
        <v>322</v>
      </c>
      <c r="D38" s="192"/>
      <c r="E38" s="192"/>
      <c r="F38" s="192"/>
      <c r="G38" s="19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</row>
    <row r="39" spans="1:52" outlineLevel="3" x14ac:dyDescent="0.2">
      <c r="A39" s="112"/>
      <c r="B39" s="113"/>
      <c r="C39" s="203" t="s">
        <v>323</v>
      </c>
      <c r="D39" s="204"/>
      <c r="E39" s="204"/>
      <c r="F39" s="204"/>
      <c r="G39" s="204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</row>
    <row r="40" spans="1:52" outlineLevel="2" x14ac:dyDescent="0.2">
      <c r="A40" s="112"/>
      <c r="B40" s="113"/>
      <c r="C40" s="140"/>
      <c r="D40" s="141"/>
      <c r="E40" s="141"/>
      <c r="F40" s="141"/>
      <c r="G40" s="141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</row>
    <row r="41" spans="1:52" x14ac:dyDescent="0.2">
      <c r="A41" s="108"/>
      <c r="B41" s="109" t="s">
        <v>24</v>
      </c>
      <c r="C41" s="135"/>
      <c r="D41" s="110"/>
      <c r="E41" s="111"/>
      <c r="F41" s="111"/>
      <c r="G41" s="123">
        <f>G8+G27+G32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52" x14ac:dyDescent="0.2">
      <c r="C42" s="136"/>
      <c r="D42" s="10"/>
    </row>
    <row r="43" spans="1:52" x14ac:dyDescent="0.2">
      <c r="D43" s="10"/>
    </row>
    <row r="44" spans="1:52" x14ac:dyDescent="0.2">
      <c r="D44" s="10"/>
    </row>
    <row r="45" spans="1:52" x14ac:dyDescent="0.2">
      <c r="D45" s="10"/>
    </row>
    <row r="46" spans="1:52" x14ac:dyDescent="0.2">
      <c r="D46" s="10"/>
    </row>
    <row r="47" spans="1:52" x14ac:dyDescent="0.2">
      <c r="D47" s="10"/>
    </row>
    <row r="48" spans="1:52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sheetProtection algorithmName="SHA-512" hashValue="NQpnCpr/6tCGza/yvQmr26RTGfZPHlBtv9BfVwiwdJcoiUAAfVluM1AsXHa2GR8JV9zoEa5GpNEJctMDk9H8ww==" saltValue="CSpy4/lOGqdzZyCdINJLKQ==" spinCount="100000" sheet="1" objects="1" scenarios="1"/>
  <mergeCells count="22">
    <mergeCell ref="C13:G13"/>
    <mergeCell ref="C14:G14"/>
    <mergeCell ref="C16:G16"/>
    <mergeCell ref="C17:G17"/>
    <mergeCell ref="C11:G11"/>
    <mergeCell ref="A1:G1"/>
    <mergeCell ref="C2:G2"/>
    <mergeCell ref="C3:G3"/>
    <mergeCell ref="C4:G4"/>
    <mergeCell ref="C10:G10"/>
    <mergeCell ref="C18:G18"/>
    <mergeCell ref="C34:G34"/>
    <mergeCell ref="C35:G35"/>
    <mergeCell ref="C38:G38"/>
    <mergeCell ref="C39:G39"/>
    <mergeCell ref="C31:G31"/>
    <mergeCell ref="C30:G30"/>
    <mergeCell ref="C20:G20"/>
    <mergeCell ref="C21:G21"/>
    <mergeCell ref="C23:G23"/>
    <mergeCell ref="C26:G26"/>
    <mergeCell ref="C29:G29"/>
  </mergeCells>
  <hyperlinks>
    <hyperlink ref="C35" r:id="rId1" xr:uid="{C1C24CB1-B955-40EC-B781-E3945527A14E}"/>
    <hyperlink ref="C39" r:id="rId2" xr:uid="{800E3EC5-DB3A-4DA8-8052-FCDCAB3270DD}"/>
  </hyperlinks>
  <pageMargins left="0.59055118110236204" right="0.196850393700787" top="0.78740157499999996" bottom="0.78740157499999996" header="0.3" footer="0.3"/>
  <pageSetup paperSize="9" orientation="landscape" r:id="rId3"/>
  <headerFooter>
    <oddFooter>&amp;RStránka &amp;P z &amp;N&amp;LZpracováno programem BUILDpower S,  © RTS, a.s.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51</vt:i4>
      </vt:variant>
    </vt:vector>
  </HeadingPairs>
  <TitlesOfParts>
    <vt:vector size="59" baseType="lpstr">
      <vt:lpstr>Pokyny pro vyplnění</vt:lpstr>
      <vt:lpstr>Stavba</vt:lpstr>
      <vt:lpstr>VzorPolozky</vt:lpstr>
      <vt:lpstr>VRN</vt:lpstr>
      <vt:lpstr>ASŘ</vt:lpstr>
      <vt:lpstr>ZTI</vt:lpstr>
      <vt:lpstr>UV</vt:lpstr>
      <vt:lpstr>ELI+FVE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'ELI+FVE'!Názvy_tisku</vt:lpstr>
      <vt:lpstr>UV!Názvy_tisku</vt:lpstr>
      <vt:lpstr>VRN!Názvy_tisku</vt:lpstr>
      <vt:lpstr>ZTI!Názvy_tisku</vt:lpstr>
      <vt:lpstr>oadresa</vt:lpstr>
      <vt:lpstr>Stavba!Objednatel</vt:lpstr>
      <vt:lpstr>ASŘ!Oblast_tisku</vt:lpstr>
      <vt:lpstr>'ELI+FVE'!Oblast_tisku</vt:lpstr>
      <vt:lpstr>Stavba!Oblast_tisku</vt:lpstr>
      <vt:lpstr>UV!Oblast_tisku</vt:lpstr>
      <vt:lpstr>VRN!Oblast_tisku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QG010</cp:lastModifiedBy>
  <cp:lastPrinted>2019-03-19T12:27:02Z</cp:lastPrinted>
  <dcterms:created xsi:type="dcterms:W3CDTF">2009-04-08T07:15:50Z</dcterms:created>
  <dcterms:modified xsi:type="dcterms:W3CDTF">2023-11-28T14:22:32Z</dcterms:modified>
</cp:coreProperties>
</file>