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01 - Lešení" sheetId="4" r:id="rId2"/>
    <sheet name="02 - Sanace trhlin " sheetId="8" r:id="rId3"/>
    <sheet name="03 - Omítky" sheetId="9" r:id="rId4"/>
    <sheet name="04 - VRN" sheetId="12" r:id="rId5"/>
  </sheets>
  <definedNames>
    <definedName name="_xlnm._FilterDatabase" localSheetId="1" hidden="1">'01 - Lešení'!$C$117:$J$123</definedName>
    <definedName name="_xlnm._FilterDatabase" localSheetId="2" hidden="1">'02 - Sanace trhlin '!$C$121:$J$146</definedName>
    <definedName name="_xlnm._FilterDatabase" localSheetId="3" hidden="1">'03 - Omítky'!$C$121:$J$149</definedName>
    <definedName name="_xlnm._FilterDatabase" localSheetId="4" hidden="1">'04 - VRN'!$C$119:$J$130</definedName>
    <definedName name="_xlnm.Print_Area" localSheetId="1">'01 - Lešení'!$C$4:$J$76,'01 - Lešení'!$C$82:$J$99,'01 - Lešení'!$C$105:$J$123</definedName>
    <definedName name="_xlnm.Print_Area" localSheetId="2">'02 - Sanace trhlin '!$C$4:$J$76,'02 - Sanace trhlin '!$C$82:$J$103,'02 - Sanace trhlin '!$C$109:$J$146</definedName>
    <definedName name="_xlnm.Print_Area" localSheetId="3">'03 - Omítky'!$C$4:$J$76,'03 - Omítky'!$C$82:$J$103,'03 - Omítky'!$C$109:$J$149</definedName>
    <definedName name="_xlnm.Print_Area" localSheetId="4">'04 - VRN'!$C$4:$J$76,'04 - VRN'!$C$82:$J$101,'04 - VRN'!$C$107:$J$130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Lešení'!$117:$117</definedName>
    <definedName name="_xlnm.Print_Titles" localSheetId="2">'02 - Sanace trhlin '!$121:$121</definedName>
    <definedName name="_xlnm.Print_Titles" localSheetId="3">'03 - Omítky'!$121:$121</definedName>
    <definedName name="_xlnm.Print_Titles" localSheetId="4">'04 - VRN'!$119:$119</definedName>
  </definedNames>
  <calcPr calcId="191029"/>
  <extLst/>
</workbook>
</file>

<file path=xl/sharedStrings.xml><?xml version="1.0" encoding="utf-8"?>
<sst xmlns="http://schemas.openxmlformats.org/spreadsheetml/2006/main" count="1217" uniqueCount="280">
  <si>
    <t>Export Komplet</t>
  </si>
  <si>
    <t/>
  </si>
  <si>
    <t>2.0</t>
  </si>
  <si>
    <t>False</t>
  </si>
  <si>
    <t>{fcdcb252-6d66-4ded-983b-3d86ef266a41}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</si>
  <si>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</si>
  <si>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</si>
  <si>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</si>
  <si>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</si>
  <si>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</si>
  <si>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</si>
  <si>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</si>
  <si>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</si>
  <si>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</si>
  <si>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</si>
  <si>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</si>
  <si>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</si>
  <si>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</si>
  <si>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</si>
  <si>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</si>
  <si>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</si>
  <si>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</si>
  <si>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</si>
  <si>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</si>
  <si>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68014007</t>
  </si>
  <si>
    <t>Ing. Martin Špička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</si>
  <si>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</si>
  <si>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</si>
  <si>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</si>
  <si>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</si>
  <si>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</si>
  <si>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</si>
  <si>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</si>
  <si>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</si>
  <si>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</si>
  <si>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</si>
  <si>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</si>
  <si>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</si>
  <si>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</si>
  <si>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</si>
  <si>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</si>
  <si>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</si>
  <si>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</si>
  <si>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</si>
  <si>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</si>
  <si>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</si>
  <si>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</si>
  <si>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</si>
  <si>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</si>
  <si>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</si>
  <si>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</si>
  <si>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</si>
  <si>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</si>
  <si>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</si>
  <si>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</si>
  <si>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</si>
  <si>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</si>
  <si>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</si>
  <si>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</si>
  <si>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</si>
  <si>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</si>
  <si>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</si>
  <si>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</si>
  <si>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</si>
  <si>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</si>
  <si>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</si>
  <si>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</si>
  <si>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</si>
  <si>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</si>
  <si>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</si>
  <si>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</si>
  <si>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</si>
  <si>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</si>
  <si>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</si>
  <si>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</si>
  <si>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</si>
  <si>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</si>
  <si>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2</t>
  </si>
  <si>
    <t>02</t>
  </si>
  <si>
    <t>Lešení</t>
  </si>
  <si>
    <t>{d555cd28-52e3-42bf-83d9-ed7c38f3247a}</t>
  </si>
  <si>
    <t>04</t>
  </si>
  <si>
    <t xml:space="preserve">Sanace trhlin </t>
  </si>
  <si>
    <t>{9637119b-ca6b-401f-ac0a-66a36347dbd4}</t>
  </si>
  <si>
    <t>{9dc1df50-6547-4c7d-a0bb-1c60df3a1bcf}</t>
  </si>
  <si>
    <t>10</t>
  </si>
  <si>
    <t>11</t>
  </si>
  <si>
    <t>VRN</t>
  </si>
  <si>
    <t>{b8db9fc1-3be1-48ba-aeca-f2c7c6b30425}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</si>
  <si>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</si>
  <si>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</si>
  <si>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</si>
  <si>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</si>
  <si>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</si>
  <si>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</si>
  <si>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</si>
  <si>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</si>
  <si>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</si>
  <si>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</si>
  <si>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</si>
  <si>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</si>
  <si>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</si>
  <si>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</si>
  <si>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</si>
  <si>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</si>
  <si>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</si>
  <si>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</si>
  <si>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</si>
  <si>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</si>
  <si>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</si>
  <si>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VV</t>
  </si>
  <si>
    <t>M</t>
  </si>
  <si>
    <t>t</t>
  </si>
  <si>
    <t>3</t>
  </si>
  <si>
    <t>m2</t>
  </si>
  <si>
    <t>HSV - Práce a dodávky HSV</t>
  </si>
  <si>
    <t xml:space="preserve">    9 - Ostatní konstrukce a práce, bourání</t>
  </si>
  <si>
    <t>HSV</t>
  </si>
  <si>
    <t>Práce a dodávky HSV</t>
  </si>
  <si>
    <t>9</t>
  </si>
  <si>
    <t>Ostatní konstrukce a práce, bourání</t>
  </si>
  <si>
    <t>941211111</t>
  </si>
  <si>
    <t>4</t>
  </si>
  <si>
    <t>-630279220</t>
  </si>
  <si>
    <t>941311811</t>
  </si>
  <si>
    <t>1526221604</t>
  </si>
  <si>
    <t>8</t>
  </si>
  <si>
    <t xml:space="preserve">    6 - Úpravy povrchů, podlahy a osazování výplní</t>
  </si>
  <si>
    <t>6</t>
  </si>
  <si>
    <t>Úpravy povrchů, podlahy a osazování výplní</t>
  </si>
  <si>
    <t>628634113</t>
  </si>
  <si>
    <t>978023411</t>
  </si>
  <si>
    <t>Vyškrabání spár zdiva cihelného mimo komínového</t>
  </si>
  <si>
    <t>985131411</t>
  </si>
  <si>
    <t>Vysušení ploch stěn, rubu kleneb a podlah stlačeným vzduchem</t>
  </si>
  <si>
    <t>5</t>
  </si>
  <si>
    <t>985233132</t>
  </si>
  <si>
    <t>Úprava spár po spárování zdiva zdrsněním spára dl přes 12 m/m2</t>
  </si>
  <si>
    <t xml:space="preserve">    997 - Přesun sutě</t>
  </si>
  <si>
    <t>M - Práce a dodávky M</t>
  </si>
  <si>
    <t xml:space="preserve">    46-M - Zemní práce při extr.mont.pracích</t>
  </si>
  <si>
    <t>-30861377</t>
  </si>
  <si>
    <t>1912161138</t>
  </si>
  <si>
    <t>978015391</t>
  </si>
  <si>
    <t>-1005420520</t>
  </si>
  <si>
    <t>870165013</t>
  </si>
  <si>
    <t>1004898028</t>
  </si>
  <si>
    <t>985141112</t>
  </si>
  <si>
    <t>Vyčištění trhlin a dutin ve zdivu š do 30 mm hl přes 150 do 300 mm</t>
  </si>
  <si>
    <t>m</t>
  </si>
  <si>
    <t>1654833245</t>
  </si>
  <si>
    <t>7</t>
  </si>
  <si>
    <t>985232111</t>
  </si>
  <si>
    <t>Hloubkové spárování zdiva aktivovanou maltou spára hl do 80 mm dl do 6 m/m2</t>
  </si>
  <si>
    <t>4677009</t>
  </si>
  <si>
    <t>2120106352</t>
  </si>
  <si>
    <t>985421122</t>
  </si>
  <si>
    <t>Injektáž trhlin š 5 mm v cihelném zdivu tl přes 300 do 450 mm aktivovanou cementovou maltou včetně vrtů</t>
  </si>
  <si>
    <t>-1617990700</t>
  </si>
  <si>
    <t>985441112</t>
  </si>
  <si>
    <t>Přídavná šroubovitá nerezová výztuž 1 táhlo D 6 mm v drážce v cihelném zdivu hl do 70 mm</t>
  </si>
  <si>
    <t>1483792259</t>
  </si>
  <si>
    <t>997</t>
  </si>
  <si>
    <t>Přesun sutě</t>
  </si>
  <si>
    <t>997013509</t>
  </si>
  <si>
    <t>Příplatek k odvozu suti a vybouraných hmot na skládku ZKD 1 km přes 1 km</t>
  </si>
  <si>
    <t>-2116828310</t>
  </si>
  <si>
    <t>12</t>
  </si>
  <si>
    <t>997013511</t>
  </si>
  <si>
    <t>Odvoz suti a vybouraných hmot z meziskládky na skládku do 1 km s naložením a se složením</t>
  </si>
  <si>
    <t>-1881466212</t>
  </si>
  <si>
    <t>Práce a dodávky M</t>
  </si>
  <si>
    <t>46-M</t>
  </si>
  <si>
    <t>Zemní práce při extr.mont.pracích</t>
  </si>
  <si>
    <t>13</t>
  </si>
  <si>
    <t>469973124</t>
  </si>
  <si>
    <t>Poplatek za uložení stavebního odpadu na recyklační skládce (skládkovné) směsného stavebního a demoličního kód odpadu 17 09 04</t>
  </si>
  <si>
    <t>64</t>
  </si>
  <si>
    <t>-1496998968</t>
  </si>
  <si>
    <t>-1915210074</t>
  </si>
  <si>
    <t>1517165642</t>
  </si>
  <si>
    <t>hod</t>
  </si>
  <si>
    <t>-953193820</t>
  </si>
  <si>
    <t>1691892554</t>
  </si>
  <si>
    <t>782697505</t>
  </si>
  <si>
    <t>-238190986</t>
  </si>
  <si>
    <t>633950386</t>
  </si>
  <si>
    <t>-485789384</t>
  </si>
  <si>
    <t>-1868842611</t>
  </si>
  <si>
    <t>256816977</t>
  </si>
  <si>
    <t>1152383817</t>
  </si>
  <si>
    <t>ks</t>
  </si>
  <si>
    <t>VRN - Vedlejší rozpočtové náklady</t>
  </si>
  <si>
    <t>Vedlejší rozpočtové náklady</t>
  </si>
  <si>
    <t>VRN1</t>
  </si>
  <si>
    <t>1024</t>
  </si>
  <si>
    <t>VRN2</t>
  </si>
  <si>
    <t>Příprava staveniště</t>
  </si>
  <si>
    <t>021002000</t>
  </si>
  <si>
    <t>Ochrana stávajících prvků</t>
  </si>
  <si>
    <t>-1253552830</t>
  </si>
  <si>
    <t>024002000</t>
  </si>
  <si>
    <t>Mimostaveništní doprava</t>
  </si>
  <si>
    <t>-1756429578</t>
  </si>
  <si>
    <t>VRN3</t>
  </si>
  <si>
    <t>Zařízení staveniště</t>
  </si>
  <si>
    <t>031002000</t>
  </si>
  <si>
    <t>-2096267790</t>
  </si>
  <si>
    <t>kpt</t>
  </si>
  <si>
    <t>032002000</t>
  </si>
  <si>
    <t>Vybavení staveniště</t>
  </si>
  <si>
    <t>1094460967</t>
  </si>
  <si>
    <t>Inženýrská činnost</t>
  </si>
  <si>
    <t>041002000</t>
  </si>
  <si>
    <t>363018938</t>
  </si>
  <si>
    <t>045002000</t>
  </si>
  <si>
    <t>Inženýrská činnost zhotovitele</t>
  </si>
  <si>
    <t>1511087529</t>
  </si>
  <si>
    <t>01 - Lešení</t>
  </si>
  <si>
    <t>"rámové, montáž"8*1</t>
  </si>
  <si>
    <t>Demontáž lešení řadového modulového lehkého zatížení do 200 kg/m2 š od 0,6 do 0,9 m v do 2 m</t>
  </si>
  <si>
    <t>Spárování zdiva LTM aktivovanou maltou spára hl do 40 mm dl přes 12 m/m2  (s vyklínováním)</t>
  </si>
  <si>
    <t>Otlučení (osekání) vápenné nebo vápenocementové omítky stupně členitosti 1 a 2 v rozsahu přes 80 do 100 %</t>
  </si>
  <si>
    <t>Dolní Věstonice</t>
  </si>
  <si>
    <t xml:space="preserve">    VRN1 - Příprava staveniště</t>
  </si>
  <si>
    <t xml:space="preserve">    VRN2 - Zařízení staveniště</t>
  </si>
  <si>
    <t xml:space="preserve">    VRN3 - Inženýrská činnost</t>
  </si>
  <si>
    <t>Dozory, AD, BOZP</t>
  </si>
  <si>
    <t>REPASPORT TRHLIN, NÁVRH SANACE V ARCHÍVU V OBLASTI SCHŮDKŮ 
DOMINIKÁNSKÉ NÁM. 1 V BRNĚ
Technická výpomoc</t>
  </si>
  <si>
    <t>Brno</t>
  </si>
  <si>
    <t>CZ7309303793</t>
  </si>
  <si>
    <t>Montáž lešení řadového rámového lehkého zatížení do 200 kg/m2 š od 0,6 do 0,9 m v do 3 m</t>
  </si>
  <si>
    <t>"sanace+zednické zapravení"53</t>
  </si>
  <si>
    <t>"sanace trhlin" 33</t>
  </si>
  <si>
    <t>"sanace trhlin"33/0,3+2</t>
  </si>
  <si>
    <t>Související práce pro zařízení staveniště -  ochrana komunikačních ploch, atd.</t>
  </si>
  <si>
    <t>03</t>
  </si>
  <si>
    <t>985132311</t>
  </si>
  <si>
    <t>Ruční dočištění ploch líce kleneb a podhledů ocelových kartáči</t>
  </si>
  <si>
    <t>Zakládání</t>
  </si>
  <si>
    <t>213141131</t>
  </si>
  <si>
    <t>69311226</t>
  </si>
  <si>
    <t>geotextilie netkaná separační, ochranná, filtrační, drenážní PES 150g/m2</t>
  </si>
  <si>
    <t>612131151</t>
  </si>
  <si>
    <t>612324111</t>
  </si>
  <si>
    <t>612325131</t>
  </si>
  <si>
    <t>612325191</t>
  </si>
  <si>
    <t>612328131</t>
  </si>
  <si>
    <t>Zřízení vrstvy z geotextilie - ochranné opatření</t>
  </si>
  <si>
    <t>Postřik vnitřních stěn nanášený celoplošně ručně</t>
  </si>
  <si>
    <t>Omítka podkladní vnitřních stěn nanášená ručně</t>
  </si>
  <si>
    <t>Omítka jádrová vnitřních stěn nanášená ručně</t>
  </si>
  <si>
    <t>Příplatek k  jádrové omítce vnitřních stěn za každých dalších 5 mm tloušťky přes 15 mm ručně</t>
  </si>
  <si>
    <t>Potažení vnitřních stěn štukem tloušťky do 3 mm</t>
  </si>
  <si>
    <t>03 - Omítky</t>
  </si>
  <si>
    <t xml:space="preserve">02 - Sanace trhlin </t>
  </si>
  <si>
    <t>04 - VRN</t>
  </si>
  <si>
    <t>22,5*1,2 'Přepočtené koeficientem množství</t>
  </si>
  <si>
    <t>68*2</t>
  </si>
  <si>
    <t>784</t>
  </si>
  <si>
    <t>Dokončovací práce - malby a tapety</t>
  </si>
  <si>
    <t>24</t>
  </si>
  <si>
    <t>784181117</t>
  </si>
  <si>
    <t>Základní silikátová jednonásobná bezbarvá penetrace podkladu na schodišti podlaží v do 3,80 m</t>
  </si>
  <si>
    <t>25</t>
  </si>
  <si>
    <t>784321037</t>
  </si>
  <si>
    <t>Dvojnásobné silikátové bílé malby na schodišti podlaží v do 3,80 m</t>
  </si>
  <si>
    <t>21-M</t>
  </si>
  <si>
    <t>Elektromontáže</t>
  </si>
  <si>
    <t>26</t>
  </si>
  <si>
    <t>2102020 R</t>
  </si>
  <si>
    <t>Zpětná trvalá montáž stávajích rozvodů na stěnách</t>
  </si>
  <si>
    <t>kpl</t>
  </si>
  <si>
    <t>27</t>
  </si>
  <si>
    <t>2188004 R</t>
  </si>
  <si>
    <t>Dočasné vyvěšení stávajících rozvodů na stěnách</t>
  </si>
  <si>
    <t xml:space="preserve">    D21-M - Elektromontáže</t>
  </si>
  <si>
    <t xml:space="preserve">    2 - Zakládání</t>
  </si>
  <si>
    <t xml:space="preserve">    784 - Dokončovací práce - malby a tapety</t>
  </si>
  <si>
    <t>Omítky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</si>
</sst>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21" xfId="0" applyFont="1" applyBorder="1" applyAlignment="1" applyProtection="1">
      <alignment horizontal="center" vertical="center"/>
      <protection locked="0"/>
    </xf>
    <xf numFmtId="49" fontId="32" fillId="0" borderId="21" xfId="0" applyNumberFormat="1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167" fontId="32" fillId="0" borderId="21" xfId="0" applyNumberFormat="1" applyFont="1" applyBorder="1" applyAlignment="1" applyProtection="1">
      <alignment vertical="center"/>
      <protection locked="0"/>
    </xf>
    <xf numFmtId="4" fontId="32" fillId="0" borderId="21" xfId="0" applyNumberFormat="1" applyFont="1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9" fillId="3" borderId="7" xfId="0" applyFont="1" applyFill="1" applyBorder="1" applyAlignment="1">
      <alignment horizontal="right" vertical="center"/>
    </xf>
    <xf numFmtId="0" fontId="19" fillId="3" borderId="7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9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8">
      <selection activeCell="K5" sqref="K5:AJ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58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82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R5" s="17"/>
      <c r="BS5" s="14" t="s">
        <v>6</v>
      </c>
    </row>
    <row r="6" spans="2:71" ht="48" customHeight="1">
      <c r="B6" s="17"/>
      <c r="D6" s="22" t="s">
        <v>13</v>
      </c>
      <c r="K6" s="183" t="s">
        <v>228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R6" s="17"/>
      <c r="BS6" s="14" t="s">
        <v>6</v>
      </c>
    </row>
    <row r="7" spans="2:7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16</v>
      </c>
      <c r="K8" s="21" t="s">
        <v>229</v>
      </c>
      <c r="AK8" s="23" t="s">
        <v>17</v>
      </c>
      <c r="AN8" s="153">
        <v>45264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2:71" ht="18.4" customHeight="1">
      <c r="B11" s="17"/>
      <c r="E11" s="21" t="s">
        <v>20</v>
      </c>
      <c r="AK11" s="23" t="s">
        <v>21</v>
      </c>
      <c r="AN11" s="21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3" t="s">
        <v>22</v>
      </c>
      <c r="AK13" s="23" t="s">
        <v>19</v>
      </c>
      <c r="AN13" s="21"/>
      <c r="AR13" s="17"/>
      <c r="BS13" s="14" t="s">
        <v>6</v>
      </c>
    </row>
    <row r="14" spans="2:71" ht="12.75">
      <c r="B14" s="17"/>
      <c r="E14" s="21"/>
      <c r="AK14" s="23" t="s">
        <v>21</v>
      </c>
      <c r="AN14" s="21"/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3" t="s">
        <v>23</v>
      </c>
      <c r="AK16" s="23" t="s">
        <v>19</v>
      </c>
      <c r="AN16" s="21" t="s">
        <v>24</v>
      </c>
      <c r="AR16" s="17"/>
      <c r="BS16" s="14" t="s">
        <v>3</v>
      </c>
    </row>
    <row r="17" spans="2:71" ht="18.4" customHeight="1">
      <c r="B17" s="17"/>
      <c r="E17" s="21" t="s">
        <v>25</v>
      </c>
      <c r="AK17" s="23" t="s">
        <v>21</v>
      </c>
      <c r="AN17" s="21" t="s">
        <v>230</v>
      </c>
      <c r="AR17" s="17"/>
      <c r="BS17" s="14" t="s">
        <v>26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3" t="s">
        <v>27</v>
      </c>
      <c r="AK19" s="23" t="s">
        <v>19</v>
      </c>
      <c r="AN19" s="21"/>
      <c r="AR19" s="17"/>
      <c r="BS19" s="14" t="s">
        <v>6</v>
      </c>
    </row>
    <row r="20" spans="2:71" ht="18.4" customHeight="1">
      <c r="B20" s="17"/>
      <c r="E20" s="21"/>
      <c r="AK20" s="23" t="s">
        <v>21</v>
      </c>
      <c r="AN20" s="21"/>
      <c r="AR20" s="17"/>
      <c r="BS20" s="14" t="s">
        <v>26</v>
      </c>
    </row>
    <row r="21" spans="2:44" ht="6.95" customHeight="1">
      <c r="B21" s="17"/>
      <c r="AR21" s="17"/>
    </row>
    <row r="22" spans="2:44" ht="12" customHeight="1">
      <c r="B22" s="17"/>
      <c r="D22" s="23" t="s">
        <v>28</v>
      </c>
      <c r="AR22" s="17"/>
    </row>
    <row r="23" spans="2:44" ht="16.5" customHeight="1">
      <c r="B23" s="17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7"/>
    </row>
    <row r="24" spans="2:44" ht="6.95" customHeight="1">
      <c r="B24" s="17"/>
      <c r="AR24" s="17"/>
    </row>
    <row r="25" spans="2:44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" customHeight="1">
      <c r="B26" s="26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5">
        <f>ROUND(AG94,2)</f>
        <v>0</v>
      </c>
      <c r="AL26" s="186"/>
      <c r="AM26" s="186"/>
      <c r="AN26" s="186"/>
      <c r="AO26" s="186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187" t="s">
        <v>30</v>
      </c>
      <c r="M28" s="187"/>
      <c r="N28" s="187"/>
      <c r="O28" s="187"/>
      <c r="P28" s="187"/>
      <c r="W28" s="187" t="s">
        <v>31</v>
      </c>
      <c r="X28" s="187"/>
      <c r="Y28" s="187"/>
      <c r="Z28" s="187"/>
      <c r="AA28" s="187"/>
      <c r="AB28" s="187"/>
      <c r="AC28" s="187"/>
      <c r="AD28" s="187"/>
      <c r="AE28" s="187"/>
      <c r="AK28" s="187" t="s">
        <v>32</v>
      </c>
      <c r="AL28" s="187"/>
      <c r="AM28" s="187"/>
      <c r="AN28" s="187"/>
      <c r="AO28" s="187"/>
      <c r="AR28" s="26"/>
    </row>
    <row r="29" spans="2:44" s="2" customFormat="1" ht="14.45" customHeight="1">
      <c r="B29" s="30"/>
      <c r="D29" s="23" t="s">
        <v>33</v>
      </c>
      <c r="F29" s="23" t="s">
        <v>34</v>
      </c>
      <c r="L29" s="173">
        <v>0.21</v>
      </c>
      <c r="M29" s="174"/>
      <c r="N29" s="174"/>
      <c r="O29" s="174"/>
      <c r="P29" s="174"/>
      <c r="W29" s="175">
        <f>AK26</f>
        <v>0</v>
      </c>
      <c r="X29" s="174"/>
      <c r="Y29" s="174"/>
      <c r="Z29" s="174"/>
      <c r="AA29" s="174"/>
      <c r="AB29" s="174"/>
      <c r="AC29" s="174"/>
      <c r="AD29" s="174"/>
      <c r="AE29" s="174"/>
      <c r="AK29" s="175">
        <f>W29*0.21</f>
        <v>0</v>
      </c>
      <c r="AL29" s="174"/>
      <c r="AM29" s="174"/>
      <c r="AN29" s="174"/>
      <c r="AO29" s="174"/>
      <c r="AR29" s="30"/>
    </row>
    <row r="30" spans="2:44" s="2" customFormat="1" ht="14.45" customHeight="1">
      <c r="B30" s="30"/>
      <c r="F30" s="23" t="s">
        <v>35</v>
      </c>
      <c r="L30" s="173">
        <v>0.15</v>
      </c>
      <c r="M30" s="174"/>
      <c r="N30" s="174"/>
      <c r="O30" s="174"/>
      <c r="P30" s="174"/>
      <c r="W30" s="175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5">
        <f>ROUND(AW94,2)</f>
        <v>0</v>
      </c>
      <c r="AL30" s="174"/>
      <c r="AM30" s="174"/>
      <c r="AN30" s="174"/>
      <c r="AO30" s="174"/>
      <c r="AR30" s="30"/>
    </row>
    <row r="31" spans="2:44" s="2" customFormat="1" ht="14.45" customHeight="1" hidden="1">
      <c r="B31" s="30"/>
      <c r="F31" s="23" t="s">
        <v>36</v>
      </c>
      <c r="L31" s="173">
        <v>0.21</v>
      </c>
      <c r="M31" s="174"/>
      <c r="N31" s="174"/>
      <c r="O31" s="174"/>
      <c r="P31" s="174"/>
      <c r="W31" s="175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5">
        <v>0</v>
      </c>
      <c r="AL31" s="174"/>
      <c r="AM31" s="174"/>
      <c r="AN31" s="174"/>
      <c r="AO31" s="174"/>
      <c r="AR31" s="30"/>
    </row>
    <row r="32" spans="2:44" s="2" customFormat="1" ht="14.45" customHeight="1" hidden="1">
      <c r="B32" s="30"/>
      <c r="F32" s="23" t="s">
        <v>37</v>
      </c>
      <c r="L32" s="173">
        <v>0.15</v>
      </c>
      <c r="M32" s="174"/>
      <c r="N32" s="174"/>
      <c r="O32" s="174"/>
      <c r="P32" s="174"/>
      <c r="W32" s="175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5">
        <v>0</v>
      </c>
      <c r="AL32" s="174"/>
      <c r="AM32" s="174"/>
      <c r="AN32" s="174"/>
      <c r="AO32" s="174"/>
      <c r="AR32" s="30"/>
    </row>
    <row r="33" spans="2:44" s="2" customFormat="1" ht="14.45" customHeight="1" hidden="1">
      <c r="B33" s="30"/>
      <c r="F33" s="23" t="s">
        <v>38</v>
      </c>
      <c r="L33" s="173">
        <v>0</v>
      </c>
      <c r="M33" s="174"/>
      <c r="N33" s="174"/>
      <c r="O33" s="174"/>
      <c r="P33" s="174"/>
      <c r="W33" s="175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5">
        <v>0</v>
      </c>
      <c r="AL33" s="174"/>
      <c r="AM33" s="174"/>
      <c r="AN33" s="174"/>
      <c r="AO33" s="174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179" t="s">
        <v>41</v>
      </c>
      <c r="Y35" s="177"/>
      <c r="Z35" s="177"/>
      <c r="AA35" s="177"/>
      <c r="AB35" s="177"/>
      <c r="AC35" s="33"/>
      <c r="AD35" s="33"/>
      <c r="AE35" s="33"/>
      <c r="AF35" s="33"/>
      <c r="AG35" s="33"/>
      <c r="AH35" s="33"/>
      <c r="AI35" s="33"/>
      <c r="AJ35" s="33"/>
      <c r="AK35" s="176">
        <f>SUM(AK26:AK33)</f>
        <v>0</v>
      </c>
      <c r="AL35" s="177"/>
      <c r="AM35" s="177"/>
      <c r="AN35" s="177"/>
      <c r="AO35" s="178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43</v>
      </c>
      <c r="AI49" s="36"/>
      <c r="AJ49" s="36"/>
      <c r="AK49" s="36"/>
      <c r="AL49" s="36"/>
      <c r="AM49" s="36"/>
      <c r="AN49" s="36"/>
      <c r="AO49" s="36"/>
      <c r="AR49" s="2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6"/>
      <c r="D60" s="37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45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44</v>
      </c>
      <c r="AI60" s="28"/>
      <c r="AJ60" s="28"/>
      <c r="AK60" s="28"/>
      <c r="AL60" s="28"/>
      <c r="AM60" s="37" t="s">
        <v>45</v>
      </c>
      <c r="AN60" s="28"/>
      <c r="AO60" s="28"/>
      <c r="AR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6"/>
      <c r="D64" s="35" t="s">
        <v>46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47</v>
      </c>
      <c r="AI64" s="36"/>
      <c r="AJ64" s="36"/>
      <c r="AK64" s="36"/>
      <c r="AL64" s="36"/>
      <c r="AM64" s="36"/>
      <c r="AN64" s="36"/>
      <c r="AO64" s="36"/>
      <c r="AR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6"/>
      <c r="D75" s="37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45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44</v>
      </c>
      <c r="AI75" s="28"/>
      <c r="AJ75" s="28"/>
      <c r="AK75" s="28"/>
      <c r="AL75" s="28"/>
      <c r="AM75" s="37" t="s">
        <v>45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2:44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2:44" s="1" customFormat="1" ht="24.95" customHeight="1">
      <c r="B82" s="26"/>
      <c r="C82" s="18" t="s">
        <v>48</v>
      </c>
      <c r="AR82" s="26"/>
    </row>
    <row r="83" spans="2:44" s="1" customFormat="1" ht="6.95" customHeight="1">
      <c r="B83" s="26"/>
      <c r="AR83" s="26"/>
    </row>
    <row r="84" spans="2:44" s="3" customFormat="1" ht="12" customHeight="1">
      <c r="B84" s="42"/>
      <c r="C84" s="23" t="s">
        <v>12</v>
      </c>
      <c r="L84" s="3">
        <f>K5</f>
        <v>0</v>
      </c>
      <c r="AR84" s="42"/>
    </row>
    <row r="85" spans="2:44" s="4" customFormat="1" ht="51.75" customHeight="1">
      <c r="B85" s="43"/>
      <c r="C85" s="44" t="s">
        <v>13</v>
      </c>
      <c r="L85" s="166" t="str">
        <f>K6</f>
        <v>REPASPORT TRHLIN, NÁVRH SANACE V ARCHÍVU V OBLASTI SCHŮDKŮ 
DOMINIKÁNSKÉ NÁM. 1 V BRNĚ
Technická výpomoc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R85" s="43"/>
    </row>
    <row r="86" spans="2:44" s="1" customFormat="1" ht="6.95" customHeight="1">
      <c r="B86" s="26"/>
      <c r="AR86" s="26"/>
    </row>
    <row r="87" spans="2:44" s="1" customFormat="1" ht="12" customHeight="1">
      <c r="B87" s="26"/>
      <c r="C87" s="23" t="s">
        <v>16</v>
      </c>
      <c r="L87" s="45" t="str">
        <f>IF(K8="","",K8)</f>
        <v>Brno</v>
      </c>
      <c r="AI87" s="23" t="s">
        <v>17</v>
      </c>
      <c r="AM87" s="168">
        <f>IF(AN8="","",AN8)</f>
        <v>45264</v>
      </c>
      <c r="AN87" s="168"/>
      <c r="AR87" s="26"/>
    </row>
    <row r="88" spans="2:44" s="1" customFormat="1" ht="6.95" customHeight="1">
      <c r="B88" s="26"/>
      <c r="AR88" s="26"/>
    </row>
    <row r="89" spans="2:56" s="1" customFormat="1" ht="15.2" customHeight="1">
      <c r="B89" s="26"/>
      <c r="C89" s="23" t="s">
        <v>18</v>
      </c>
      <c r="L89" s="3" t="str">
        <f>IF(E11="","",E11)</f>
        <v xml:space="preserve"> </v>
      </c>
      <c r="AI89" s="23" t="s">
        <v>23</v>
      </c>
      <c r="AM89" s="169" t="str">
        <f>IF(E17="","",E17)</f>
        <v>Ing. Martin Špička</v>
      </c>
      <c r="AN89" s="170"/>
      <c r="AO89" s="170"/>
      <c r="AP89" s="170"/>
      <c r="AR89" s="26"/>
      <c r="AS89" s="162" t="s">
        <v>49</v>
      </c>
      <c r="AT89" s="163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2" customHeight="1">
      <c r="B90" s="26"/>
      <c r="C90" s="23" t="s">
        <v>22</v>
      </c>
      <c r="L90" s="3" t="str">
        <f>IF(E14="","",E14)</f>
        <v/>
      </c>
      <c r="AI90" s="23" t="s">
        <v>27</v>
      </c>
      <c r="AM90" s="169" t="str">
        <f>IF(E20="","",E20)</f>
        <v/>
      </c>
      <c r="AN90" s="170"/>
      <c r="AO90" s="170"/>
      <c r="AP90" s="170"/>
      <c r="AR90" s="26"/>
      <c r="AS90" s="164"/>
      <c r="AT90" s="165"/>
      <c r="BD90" s="50"/>
    </row>
    <row r="91" spans="2:56" s="1" customFormat="1" ht="10.9" customHeight="1">
      <c r="B91" s="26"/>
      <c r="AR91" s="26"/>
      <c r="AS91" s="164"/>
      <c r="AT91" s="165"/>
      <c r="BD91" s="50"/>
    </row>
    <row r="92" spans="2:56" s="1" customFormat="1" ht="29.25" customHeight="1">
      <c r="B92" s="26"/>
      <c r="C92" s="188" t="s">
        <v>50</v>
      </c>
      <c r="D92" s="161"/>
      <c r="E92" s="161"/>
      <c r="F92" s="161"/>
      <c r="G92" s="161"/>
      <c r="H92" s="51"/>
      <c r="I92" s="171" t="s">
        <v>51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0" t="s">
        <v>52</v>
      </c>
      <c r="AH92" s="161"/>
      <c r="AI92" s="161"/>
      <c r="AJ92" s="161"/>
      <c r="AK92" s="161"/>
      <c r="AL92" s="161"/>
      <c r="AM92" s="161"/>
      <c r="AN92" s="171" t="s">
        <v>53</v>
      </c>
      <c r="AO92" s="161"/>
      <c r="AP92" s="172"/>
      <c r="AQ92" s="52" t="s">
        <v>54</v>
      </c>
      <c r="AR92" s="26"/>
      <c r="AS92" s="53" t="s">
        <v>55</v>
      </c>
      <c r="AT92" s="54" t="s">
        <v>56</v>
      </c>
      <c r="AU92" s="54" t="s">
        <v>57</v>
      </c>
      <c r="AV92" s="54" t="s">
        <v>58</v>
      </c>
      <c r="AW92" s="54" t="s">
        <v>59</v>
      </c>
      <c r="AX92" s="54" t="s">
        <v>60</v>
      </c>
      <c r="AY92" s="54" t="s">
        <v>61</v>
      </c>
      <c r="AZ92" s="54" t="s">
        <v>62</v>
      </c>
      <c r="BA92" s="54" t="s">
        <v>63</v>
      </c>
      <c r="BB92" s="54" t="s">
        <v>64</v>
      </c>
      <c r="BC92" s="54" t="s">
        <v>65</v>
      </c>
      <c r="BD92" s="55" t="s">
        <v>66</v>
      </c>
    </row>
    <row r="93" spans="2:56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5" customHeight="1">
      <c r="B94" s="57"/>
      <c r="C94" s="58" t="s">
        <v>67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56">
        <f>SUM(AG95:AM98)</f>
        <v>0</v>
      </c>
      <c r="AH94" s="156"/>
      <c r="AI94" s="156"/>
      <c r="AJ94" s="156"/>
      <c r="AK94" s="156"/>
      <c r="AL94" s="156"/>
      <c r="AM94" s="156"/>
      <c r="AN94" s="157">
        <f>SUM(AN95:AP98)</f>
        <v>0</v>
      </c>
      <c r="AO94" s="157"/>
      <c r="AP94" s="157"/>
      <c r="AQ94" s="61" t="s">
        <v>1</v>
      </c>
      <c r="AR94" s="57"/>
      <c r="AS94" s="62">
        <f>ROUND(SUM(AS95:AS98),2)</f>
        <v>0</v>
      </c>
      <c r="AT94" s="63">
        <f aca="true" t="shared" si="0" ref="AT94:AT98">ROUND(SUM(AV94:AW94),2)</f>
        <v>0</v>
      </c>
      <c r="AU94" s="64" t="e">
        <f>ROUND(SUM(AU95:AU98),5)</f>
        <v>#REF!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ROUND(SUM(AZ95:AZ98),2)</f>
        <v>0</v>
      </c>
      <c r="BA94" s="63">
        <f>ROUND(SUM(BA95:BA98),2)</f>
        <v>0</v>
      </c>
      <c r="BB94" s="63">
        <f>ROUND(SUM(BB95:BB98),2)</f>
        <v>0</v>
      </c>
      <c r="BC94" s="63">
        <f>ROUND(SUM(BC95:BC98),2)</f>
        <v>0</v>
      </c>
      <c r="BD94" s="65">
        <f>ROUND(SUM(BD95:BD98),2)</f>
        <v>0</v>
      </c>
      <c r="BS94" s="66" t="s">
        <v>68</v>
      </c>
      <c r="BT94" s="66" t="s">
        <v>69</v>
      </c>
      <c r="BU94" s="67" t="s">
        <v>70</v>
      </c>
      <c r="BV94" s="66" t="s">
        <v>71</v>
      </c>
      <c r="BW94" s="66" t="s">
        <v>4</v>
      </c>
      <c r="BX94" s="66" t="s">
        <v>72</v>
      </c>
      <c r="CL94" s="66" t="s">
        <v>1</v>
      </c>
    </row>
    <row r="95" spans="1:91" s="6" customFormat="1" ht="16.5" customHeight="1">
      <c r="A95" s="68" t="s">
        <v>73</v>
      </c>
      <c r="B95" s="69"/>
      <c r="C95" s="70"/>
      <c r="D95" s="180" t="s">
        <v>74</v>
      </c>
      <c r="E95" s="180"/>
      <c r="F95" s="180"/>
      <c r="G95" s="180"/>
      <c r="H95" s="180"/>
      <c r="I95" s="71"/>
      <c r="J95" s="181" t="s">
        <v>79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54">
        <f>'01 - Lešení'!J30</f>
        <v>0</v>
      </c>
      <c r="AH95" s="155"/>
      <c r="AI95" s="155"/>
      <c r="AJ95" s="155"/>
      <c r="AK95" s="155"/>
      <c r="AL95" s="155"/>
      <c r="AM95" s="155"/>
      <c r="AN95" s="154">
        <f>AG95*1.21</f>
        <v>0</v>
      </c>
      <c r="AO95" s="155"/>
      <c r="AP95" s="155"/>
      <c r="AQ95" s="72" t="s">
        <v>75</v>
      </c>
      <c r="AR95" s="69"/>
      <c r="AS95" s="73">
        <v>0</v>
      </c>
      <c r="AT95" s="74">
        <f t="shared" si="0"/>
        <v>0</v>
      </c>
      <c r="AU95" s="75">
        <f>'01 - Lešení'!O118</f>
        <v>1.9200000000000002</v>
      </c>
      <c r="AV95" s="74">
        <f>'01 - Lešení'!J33</f>
        <v>0</v>
      </c>
      <c r="AW95" s="74">
        <f>'01 - Lešení'!J34</f>
        <v>0</v>
      </c>
      <c r="AX95" s="74">
        <f>'01 - Lešení'!J35</f>
        <v>0</v>
      </c>
      <c r="AY95" s="74">
        <f>'01 - Lešení'!J36</f>
        <v>0</v>
      </c>
      <c r="AZ95" s="74">
        <f>'01 - Lešení'!F33</f>
        <v>0</v>
      </c>
      <c r="BA95" s="74">
        <f>'01 - Lešení'!F34</f>
        <v>0</v>
      </c>
      <c r="BB95" s="74">
        <f>'01 - Lešení'!F35</f>
        <v>0</v>
      </c>
      <c r="BC95" s="74">
        <f>'01 - Lešení'!F36</f>
        <v>0</v>
      </c>
      <c r="BD95" s="76">
        <f>'01 - Lešení'!F37</f>
        <v>0</v>
      </c>
      <c r="BT95" s="77" t="s">
        <v>76</v>
      </c>
      <c r="BV95" s="77" t="s">
        <v>71</v>
      </c>
      <c r="BW95" s="77" t="s">
        <v>80</v>
      </c>
      <c r="BX95" s="77" t="s">
        <v>4</v>
      </c>
      <c r="CL95" s="77" t="s">
        <v>1</v>
      </c>
      <c r="CM95" s="77" t="s">
        <v>77</v>
      </c>
    </row>
    <row r="96" spans="1:91" s="6" customFormat="1" ht="16.5" customHeight="1">
      <c r="A96" s="68" t="s">
        <v>73</v>
      </c>
      <c r="B96" s="69"/>
      <c r="C96" s="70"/>
      <c r="D96" s="180" t="s">
        <v>78</v>
      </c>
      <c r="E96" s="180"/>
      <c r="F96" s="180"/>
      <c r="G96" s="180"/>
      <c r="H96" s="180"/>
      <c r="I96" s="71"/>
      <c r="J96" s="181" t="s">
        <v>82</v>
      </c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54">
        <f>'02 - Sanace trhlin '!J30</f>
        <v>0</v>
      </c>
      <c r="AH96" s="155"/>
      <c r="AI96" s="155"/>
      <c r="AJ96" s="155"/>
      <c r="AK96" s="155"/>
      <c r="AL96" s="155"/>
      <c r="AM96" s="155"/>
      <c r="AN96" s="154">
        <f>AG96*1.21</f>
        <v>0</v>
      </c>
      <c r="AO96" s="155"/>
      <c r="AP96" s="155"/>
      <c r="AQ96" s="72" t="s">
        <v>75</v>
      </c>
      <c r="AR96" s="69"/>
      <c r="AS96" s="73">
        <v>0</v>
      </c>
      <c r="AT96" s="74">
        <f t="shared" si="0"/>
        <v>0</v>
      </c>
      <c r="AU96" s="75">
        <f>'02 - Sanace trhlin '!O122</f>
        <v>519.43868</v>
      </c>
      <c r="AV96" s="74">
        <f>'02 - Sanace trhlin '!J33</f>
        <v>0</v>
      </c>
      <c r="AW96" s="74">
        <f>'02 - Sanace trhlin '!J34</f>
        <v>0</v>
      </c>
      <c r="AX96" s="74">
        <f>'02 - Sanace trhlin '!J35</f>
        <v>0</v>
      </c>
      <c r="AY96" s="74">
        <f>'02 - Sanace trhlin '!J36</f>
        <v>0</v>
      </c>
      <c r="AZ96" s="74">
        <f>'02 - Sanace trhlin '!F33</f>
        <v>0</v>
      </c>
      <c r="BA96" s="74">
        <f>'02 - Sanace trhlin '!F34</f>
        <v>0</v>
      </c>
      <c r="BB96" s="74">
        <f>'02 - Sanace trhlin '!F35</f>
        <v>0</v>
      </c>
      <c r="BC96" s="74">
        <f>'02 - Sanace trhlin '!F36</f>
        <v>0</v>
      </c>
      <c r="BD96" s="76">
        <f>'02 - Sanace trhlin '!F37</f>
        <v>0</v>
      </c>
      <c r="BT96" s="77" t="s">
        <v>76</v>
      </c>
      <c r="BV96" s="77" t="s">
        <v>71</v>
      </c>
      <c r="BW96" s="77" t="s">
        <v>83</v>
      </c>
      <c r="BX96" s="77" t="s">
        <v>4</v>
      </c>
      <c r="CL96" s="77" t="s">
        <v>1</v>
      </c>
      <c r="CM96" s="77" t="s">
        <v>77</v>
      </c>
    </row>
    <row r="97" spans="1:91" s="6" customFormat="1" ht="16.5" customHeight="1">
      <c r="A97" s="68" t="s">
        <v>73</v>
      </c>
      <c r="B97" s="69"/>
      <c r="C97" s="70"/>
      <c r="D97" s="180" t="s">
        <v>236</v>
      </c>
      <c r="E97" s="180"/>
      <c r="F97" s="180"/>
      <c r="G97" s="180"/>
      <c r="H97" s="180"/>
      <c r="I97" s="71"/>
      <c r="J97" s="181" t="s">
        <v>279</v>
      </c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54">
        <f>'03 - Omítky'!J30</f>
        <v>0</v>
      </c>
      <c r="AH97" s="155"/>
      <c r="AI97" s="155"/>
      <c r="AJ97" s="155"/>
      <c r="AK97" s="155"/>
      <c r="AL97" s="155"/>
      <c r="AM97" s="155"/>
      <c r="AN97" s="154">
        <f aca="true" t="shared" si="1" ref="AN97:AN98">AG97*1.21</f>
        <v>0</v>
      </c>
      <c r="AO97" s="155"/>
      <c r="AP97" s="155"/>
      <c r="AQ97" s="72" t="s">
        <v>75</v>
      </c>
      <c r="AR97" s="69"/>
      <c r="AS97" s="73">
        <v>0</v>
      </c>
      <c r="AT97" s="74">
        <f t="shared" si="0"/>
        <v>0</v>
      </c>
      <c r="AU97" s="75" t="e">
        <f>'03 - Omítky'!O122</f>
        <v>#REF!</v>
      </c>
      <c r="AV97" s="74">
        <f>'03 - Omítky'!J33</f>
        <v>0</v>
      </c>
      <c r="AW97" s="74">
        <f>'03 - Omítky'!J34</f>
        <v>0</v>
      </c>
      <c r="AX97" s="74">
        <f>'03 - Omítky'!J35</f>
        <v>0</v>
      </c>
      <c r="AY97" s="74">
        <f>'03 - Omítky'!J36</f>
        <v>0</v>
      </c>
      <c r="AZ97" s="74">
        <f>'03 - Omítky'!F33</f>
        <v>0</v>
      </c>
      <c r="BA97" s="74">
        <f>'03 - Omítky'!F34</f>
        <v>0</v>
      </c>
      <c r="BB97" s="74">
        <f>'03 - Omítky'!F35</f>
        <v>0</v>
      </c>
      <c r="BC97" s="74">
        <f>'03 - Omítky'!F36</f>
        <v>0</v>
      </c>
      <c r="BD97" s="76">
        <f>'03 - Omítky'!F37</f>
        <v>0</v>
      </c>
      <c r="BT97" s="77" t="s">
        <v>76</v>
      </c>
      <c r="BV97" s="77" t="s">
        <v>71</v>
      </c>
      <c r="BW97" s="77" t="s">
        <v>84</v>
      </c>
      <c r="BX97" s="77" t="s">
        <v>4</v>
      </c>
      <c r="CL97" s="77" t="s">
        <v>1</v>
      </c>
      <c r="CM97" s="77" t="s">
        <v>77</v>
      </c>
    </row>
    <row r="98" spans="1:91" s="6" customFormat="1" ht="16.5" customHeight="1">
      <c r="A98" s="68" t="s">
        <v>73</v>
      </c>
      <c r="B98" s="69"/>
      <c r="C98" s="70"/>
      <c r="D98" s="180" t="s">
        <v>81</v>
      </c>
      <c r="E98" s="180"/>
      <c r="F98" s="180"/>
      <c r="G98" s="180"/>
      <c r="H98" s="180"/>
      <c r="I98" s="71"/>
      <c r="J98" s="181" t="s">
        <v>87</v>
      </c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54">
        <f>'04 - VRN'!J30</f>
        <v>0</v>
      </c>
      <c r="AH98" s="155"/>
      <c r="AI98" s="155"/>
      <c r="AJ98" s="155"/>
      <c r="AK98" s="155"/>
      <c r="AL98" s="155"/>
      <c r="AM98" s="155"/>
      <c r="AN98" s="154">
        <f t="shared" si="1"/>
        <v>0</v>
      </c>
      <c r="AO98" s="155"/>
      <c r="AP98" s="155"/>
      <c r="AQ98" s="72" t="s">
        <v>75</v>
      </c>
      <c r="AR98" s="69"/>
      <c r="AS98" s="78">
        <v>0</v>
      </c>
      <c r="AT98" s="79">
        <f t="shared" si="0"/>
        <v>0</v>
      </c>
      <c r="AU98" s="80" t="e">
        <f>'04 - VRN'!O120</f>
        <v>#REF!</v>
      </c>
      <c r="AV98" s="79">
        <f>'04 - VRN'!J33</f>
        <v>0</v>
      </c>
      <c r="AW98" s="79">
        <f>'04 - VRN'!J34</f>
        <v>0</v>
      </c>
      <c r="AX98" s="79">
        <f>'04 - VRN'!J35</f>
        <v>0</v>
      </c>
      <c r="AY98" s="79">
        <f>'04 - VRN'!J36</f>
        <v>0</v>
      </c>
      <c r="AZ98" s="79">
        <f>'04 - VRN'!F33</f>
        <v>0</v>
      </c>
      <c r="BA98" s="79">
        <f>'04 - VRN'!F34</f>
        <v>0</v>
      </c>
      <c r="BB98" s="79">
        <f>'04 - VRN'!F35</f>
        <v>0</v>
      </c>
      <c r="BC98" s="79">
        <f>'04 - VRN'!F36</f>
        <v>0</v>
      </c>
      <c r="BD98" s="81">
        <f>'04 - VRN'!F37</f>
        <v>0</v>
      </c>
      <c r="BT98" s="77" t="s">
        <v>76</v>
      </c>
      <c r="BV98" s="77" t="s">
        <v>71</v>
      </c>
      <c r="BW98" s="77" t="s">
        <v>88</v>
      </c>
      <c r="BX98" s="77" t="s">
        <v>4</v>
      </c>
      <c r="CL98" s="77" t="s">
        <v>1</v>
      </c>
      <c r="CM98" s="77" t="s">
        <v>77</v>
      </c>
    </row>
    <row r="99" spans="2:44" s="1" customFormat="1" ht="30" customHeight="1">
      <c r="B99" s="26"/>
      <c r="AR99" s="26"/>
    </row>
    <row r="100" spans="2:44" s="1" customFormat="1" ht="6.9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26"/>
    </row>
  </sheetData>
  <mergeCells count="52">
    <mergeCell ref="D96:H96"/>
    <mergeCell ref="I92:AF92"/>
    <mergeCell ref="J97:AF97"/>
    <mergeCell ref="J95:AF95"/>
    <mergeCell ref="J96:AF96"/>
    <mergeCell ref="C92:G92"/>
    <mergeCell ref="D95:H95"/>
    <mergeCell ref="D98:H98"/>
    <mergeCell ref="J98:AF98"/>
    <mergeCell ref="K5:AJ5"/>
    <mergeCell ref="K6:AJ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D97:H97"/>
    <mergeCell ref="W31:AE31"/>
    <mergeCell ref="AK31:AO31"/>
    <mergeCell ref="L31:P31"/>
    <mergeCell ref="L32:P32"/>
    <mergeCell ref="W32:AE32"/>
    <mergeCell ref="AK32:AO32"/>
    <mergeCell ref="AN96:AP96"/>
    <mergeCell ref="AN95:AP95"/>
    <mergeCell ref="L33:P33"/>
    <mergeCell ref="W33:AE33"/>
    <mergeCell ref="AK33:AO33"/>
    <mergeCell ref="AK35:AO35"/>
    <mergeCell ref="X35:AB35"/>
    <mergeCell ref="AN98:AP98"/>
    <mergeCell ref="AG98:AM98"/>
    <mergeCell ref="AG94:AM94"/>
    <mergeCell ref="AN94:AP94"/>
    <mergeCell ref="AR2:BE2"/>
    <mergeCell ref="AG97:AM97"/>
    <mergeCell ref="AG92:AM92"/>
    <mergeCell ref="AG95:AM95"/>
    <mergeCell ref="AG96:AM96"/>
    <mergeCell ref="AS89:AT91"/>
    <mergeCell ref="L85:AJ85"/>
    <mergeCell ref="AM87:AN87"/>
    <mergeCell ref="AM89:AP89"/>
    <mergeCell ref="AM90:AP90"/>
    <mergeCell ref="AN97:AP97"/>
    <mergeCell ref="AN92:AP92"/>
  </mergeCells>
  <hyperlinks>
    <hyperlink ref="A95" location="'03 - Lešení'!C2" display="/"/>
    <hyperlink ref="A96" location="'07 - Sanace trhlin '!C2" display="/"/>
    <hyperlink ref="A97" location="'08 - Zajištění statiky - ...'!C2" display="/"/>
    <hyperlink ref="A98" location="'11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L124"/>
  <sheetViews>
    <sheetView showGridLines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28125" style="0" customWidth="1"/>
    <col min="12" max="12" width="10.8515625" style="0" hidden="1" customWidth="1"/>
    <col min="13" max="13" width="9.28125" style="0" hidden="1" customWidth="1"/>
    <col min="14" max="19" width="14.140625" style="0" hidden="1" customWidth="1"/>
    <col min="20" max="20" width="16.28125" style="0" hidden="1" customWidth="1"/>
    <col min="21" max="21" width="12.28125" style="0" customWidth="1"/>
    <col min="22" max="22" width="16.28125" style="0" customWidth="1"/>
    <col min="23" max="23" width="12.281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28125" style="0" customWidth="1"/>
    <col min="28" max="28" width="11.00390625" style="0" customWidth="1"/>
    <col min="29" max="29" width="15.00390625" style="0" customWidth="1"/>
    <col min="30" max="30" width="16.28125" style="0" customWidth="1"/>
    <col min="43" max="64" width="9.28125" style="0" hidden="1" customWidth="1"/>
  </cols>
  <sheetData>
    <row r="2" spans="11:45" ht="36.95" customHeight="1">
      <c r="K2" s="158" t="s">
        <v>5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AS2" s="14" t="s">
        <v>80</v>
      </c>
    </row>
    <row r="3" spans="2:45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77</v>
      </c>
    </row>
    <row r="4" spans="2:45" ht="24.95" customHeight="1">
      <c r="B4" s="17"/>
      <c r="D4" s="18" t="s">
        <v>89</v>
      </c>
      <c r="K4" s="17"/>
      <c r="L4" s="82" t="s">
        <v>10</v>
      </c>
      <c r="AS4" s="14" t="s">
        <v>3</v>
      </c>
    </row>
    <row r="5" spans="2:11" ht="6.95" customHeight="1">
      <c r="B5" s="17"/>
      <c r="K5" s="17"/>
    </row>
    <row r="6" spans="2:11" ht="12" customHeight="1">
      <c r="B6" s="17"/>
      <c r="D6" s="23" t="s">
        <v>13</v>
      </c>
      <c r="K6" s="17"/>
    </row>
    <row r="7" spans="2:11" ht="52.15" customHeight="1">
      <c r="B7" s="17"/>
      <c r="E7" s="189" t="str">
        <f>'Rekapitulace stavby'!K6</f>
        <v>REPASPORT TRHLIN, NÁVRH SANACE V ARCHÍVU V OBLASTI SCHŮDKŮ 
DOMINIKÁNSKÉ NÁM. 1 V BRNĚ
Technická výpomoc</v>
      </c>
      <c r="F7" s="190"/>
      <c r="G7" s="190"/>
      <c r="H7" s="190"/>
      <c r="K7" s="17"/>
    </row>
    <row r="8" spans="2:11" s="1" customFormat="1" ht="12" customHeight="1">
      <c r="B8" s="26"/>
      <c r="D8" s="23" t="s">
        <v>90</v>
      </c>
      <c r="K8" s="26"/>
    </row>
    <row r="9" spans="2:11" s="1" customFormat="1" ht="16.5" customHeight="1">
      <c r="B9" s="26"/>
      <c r="E9" s="166" t="s">
        <v>218</v>
      </c>
      <c r="F9" s="191"/>
      <c r="G9" s="191"/>
      <c r="H9" s="191"/>
      <c r="K9" s="26"/>
    </row>
    <row r="10" spans="2:11" s="1" customFormat="1" ht="12">
      <c r="B10" s="26"/>
      <c r="K10" s="26"/>
    </row>
    <row r="11" spans="2:11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K11" s="26"/>
    </row>
    <row r="12" spans="2:11" s="1" customFormat="1" ht="12" customHeight="1">
      <c r="B12" s="26"/>
      <c r="D12" s="23" t="s">
        <v>16</v>
      </c>
      <c r="F12" s="21" t="s">
        <v>229</v>
      </c>
      <c r="I12" s="23" t="s">
        <v>17</v>
      </c>
      <c r="J12" s="46">
        <f>'Rekapitulace stavby'!AN8</f>
        <v>45264</v>
      </c>
      <c r="K12" s="26"/>
    </row>
    <row r="13" spans="2:11" s="1" customFormat="1" ht="10.9" customHeight="1">
      <c r="B13" s="26"/>
      <c r="K13" s="26"/>
    </row>
    <row r="14" spans="2:11" s="1" customFormat="1" ht="12" customHeight="1">
      <c r="B14" s="26"/>
      <c r="D14" s="23" t="s">
        <v>18</v>
      </c>
      <c r="I14" s="23" t="s">
        <v>19</v>
      </c>
      <c r="J14" s="21" t="str">
        <f>IF('Rekapitulace stavby'!AN10="","",'Rekapitulace stavby'!AN10)</f>
        <v/>
      </c>
      <c r="K14" s="26"/>
    </row>
    <row r="15" spans="2:11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26"/>
    </row>
    <row r="16" spans="2:11" s="1" customFormat="1" ht="6.95" customHeight="1">
      <c r="B16" s="26"/>
      <c r="K16" s="26"/>
    </row>
    <row r="17" spans="2:11" s="1" customFormat="1" ht="12" customHeight="1">
      <c r="B17" s="26"/>
      <c r="D17" s="23" t="s">
        <v>22</v>
      </c>
      <c r="I17" s="23" t="s">
        <v>19</v>
      </c>
      <c r="J17" s="21"/>
      <c r="K17" s="26"/>
    </row>
    <row r="18" spans="2:11" s="1" customFormat="1" ht="18" customHeight="1">
      <c r="B18" s="26"/>
      <c r="E18" s="21"/>
      <c r="I18" s="23" t="s">
        <v>21</v>
      </c>
      <c r="J18" s="21"/>
      <c r="K18" s="26"/>
    </row>
    <row r="19" spans="2:11" s="1" customFormat="1" ht="6.95" customHeight="1">
      <c r="B19" s="26"/>
      <c r="K19" s="26"/>
    </row>
    <row r="20" spans="2:11" s="1" customFormat="1" ht="12" customHeight="1">
      <c r="B20" s="26"/>
      <c r="D20" s="23" t="s">
        <v>23</v>
      </c>
      <c r="I20" s="23" t="s">
        <v>19</v>
      </c>
      <c r="J20" s="21" t="s">
        <v>24</v>
      </c>
      <c r="K20" s="26"/>
    </row>
    <row r="21" spans="2:11" s="1" customFormat="1" ht="18" customHeight="1">
      <c r="B21" s="26"/>
      <c r="E21" s="21" t="s">
        <v>25</v>
      </c>
      <c r="I21" s="23" t="s">
        <v>21</v>
      </c>
      <c r="J21" s="21" t="s">
        <v>1</v>
      </c>
      <c r="K21" s="26"/>
    </row>
    <row r="22" spans="2:11" s="1" customFormat="1" ht="6.95" customHeight="1">
      <c r="B22" s="26"/>
      <c r="K22" s="26"/>
    </row>
    <row r="23" spans="2:11" s="1" customFormat="1" ht="12" customHeight="1">
      <c r="B23" s="26"/>
      <c r="D23" s="23" t="s">
        <v>27</v>
      </c>
      <c r="I23" s="23" t="s">
        <v>19</v>
      </c>
      <c r="J23" s="21"/>
      <c r="K23" s="26"/>
    </row>
    <row r="24" spans="2:11" s="1" customFormat="1" ht="18" customHeight="1">
      <c r="B24" s="26"/>
      <c r="E24" s="21"/>
      <c r="I24" s="23" t="s">
        <v>21</v>
      </c>
      <c r="J24" s="21"/>
      <c r="K24" s="26"/>
    </row>
    <row r="25" spans="2:11" s="1" customFormat="1" ht="6.95" customHeight="1">
      <c r="B25" s="26"/>
      <c r="K25" s="26"/>
    </row>
    <row r="26" spans="2:11" s="1" customFormat="1" ht="12" customHeight="1">
      <c r="B26" s="26"/>
      <c r="D26" s="23" t="s">
        <v>28</v>
      </c>
      <c r="K26" s="26"/>
    </row>
    <row r="27" spans="2:11" s="7" customFormat="1" ht="16.5" customHeight="1">
      <c r="B27" s="83"/>
      <c r="E27" s="184" t="s">
        <v>1</v>
      </c>
      <c r="F27" s="184"/>
      <c r="G27" s="184"/>
      <c r="H27" s="184"/>
      <c r="K27" s="83"/>
    </row>
    <row r="28" spans="2:11" s="1" customFormat="1" ht="6.95" customHeight="1">
      <c r="B28" s="26"/>
      <c r="K28" s="26"/>
    </row>
    <row r="29" spans="2:11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26"/>
    </row>
    <row r="30" spans="2:11" s="1" customFormat="1" ht="25.35" customHeight="1">
      <c r="B30" s="26"/>
      <c r="D30" s="84" t="s">
        <v>29</v>
      </c>
      <c r="J30" s="60">
        <f>ROUND(J118,2)</f>
        <v>0</v>
      </c>
      <c r="K30" s="26"/>
    </row>
    <row r="31" spans="2:11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26"/>
    </row>
    <row r="32" spans="2:11" s="1" customFormat="1" ht="14.45" customHeight="1">
      <c r="B32" s="26"/>
      <c r="F32" s="29" t="s">
        <v>31</v>
      </c>
      <c r="I32" s="29" t="s">
        <v>30</v>
      </c>
      <c r="J32" s="29" t="s">
        <v>32</v>
      </c>
      <c r="K32" s="26"/>
    </row>
    <row r="33" spans="2:11" s="1" customFormat="1" ht="14.45" customHeight="1">
      <c r="B33" s="26"/>
      <c r="D33" s="49" t="s">
        <v>33</v>
      </c>
      <c r="E33" s="23" t="s">
        <v>34</v>
      </c>
      <c r="F33" s="85">
        <f>ROUND((SUM(BD118:BD123)),2)</f>
        <v>0</v>
      </c>
      <c r="I33" s="86">
        <v>0.21</v>
      </c>
      <c r="J33" s="85">
        <f>ROUND(((SUM(BD118:BD123))*I33),2)</f>
        <v>0</v>
      </c>
      <c r="K33" s="26"/>
    </row>
    <row r="34" spans="2:11" s="1" customFormat="1" ht="14.45" customHeight="1">
      <c r="B34" s="26"/>
      <c r="E34" s="23" t="s">
        <v>35</v>
      </c>
      <c r="F34" s="85">
        <f>ROUND((SUM(BE118:BE123)),2)</f>
        <v>0</v>
      </c>
      <c r="I34" s="86">
        <v>0.15</v>
      </c>
      <c r="J34" s="85">
        <f>ROUND(((SUM(BE118:BE123))*I34),2)</f>
        <v>0</v>
      </c>
      <c r="K34" s="26"/>
    </row>
    <row r="35" spans="2:11" s="1" customFormat="1" ht="14.45" customHeight="1" hidden="1">
      <c r="B35" s="26"/>
      <c r="E35" s="23" t="s">
        <v>36</v>
      </c>
      <c r="F35" s="85">
        <f>ROUND((SUM(BF118:BF123)),2)</f>
        <v>0</v>
      </c>
      <c r="I35" s="86">
        <v>0.21</v>
      </c>
      <c r="J35" s="85">
        <f>0</f>
        <v>0</v>
      </c>
      <c r="K35" s="26"/>
    </row>
    <row r="36" spans="2:11" s="1" customFormat="1" ht="14.45" customHeight="1" hidden="1">
      <c r="B36" s="26"/>
      <c r="E36" s="23" t="s">
        <v>37</v>
      </c>
      <c r="F36" s="85">
        <f>ROUND((SUM(BG118:BG123)),2)</f>
        <v>0</v>
      </c>
      <c r="I36" s="86">
        <v>0.15</v>
      </c>
      <c r="J36" s="85">
        <f>0</f>
        <v>0</v>
      </c>
      <c r="K36" s="26"/>
    </row>
    <row r="37" spans="2:11" s="1" customFormat="1" ht="14.45" customHeight="1" hidden="1">
      <c r="B37" s="26"/>
      <c r="E37" s="23" t="s">
        <v>38</v>
      </c>
      <c r="F37" s="85">
        <f>ROUND((SUM(BH118:BH123)),2)</f>
        <v>0</v>
      </c>
      <c r="I37" s="86">
        <v>0</v>
      </c>
      <c r="J37" s="85">
        <f>0</f>
        <v>0</v>
      </c>
      <c r="K37" s="26"/>
    </row>
    <row r="38" spans="2:11" s="1" customFormat="1" ht="6.95" customHeight="1">
      <c r="B38" s="26"/>
      <c r="K38" s="26"/>
    </row>
    <row r="39" spans="2:11" s="1" customFormat="1" ht="25.35" customHeight="1">
      <c r="B39" s="26"/>
      <c r="C39" s="87"/>
      <c r="D39" s="88" t="s">
        <v>39</v>
      </c>
      <c r="E39" s="51"/>
      <c r="F39" s="51"/>
      <c r="G39" s="89" t="s">
        <v>40</v>
      </c>
      <c r="H39" s="90" t="s">
        <v>41</v>
      </c>
      <c r="I39" s="51"/>
      <c r="J39" s="91">
        <f>SUM(J30:J37)</f>
        <v>0</v>
      </c>
      <c r="K39" s="26"/>
    </row>
    <row r="40" spans="2:11" s="1" customFormat="1" ht="14.45" customHeight="1">
      <c r="B40" s="26"/>
      <c r="K40" s="26"/>
    </row>
    <row r="41" spans="2:11" ht="14.45" customHeight="1">
      <c r="B41" s="17"/>
      <c r="K41" s="17"/>
    </row>
    <row r="42" spans="2:11" ht="14.45" customHeight="1">
      <c r="B42" s="17"/>
      <c r="K42" s="17"/>
    </row>
    <row r="43" spans="2:11" ht="14.45" customHeight="1">
      <c r="B43" s="17"/>
      <c r="K43" s="17"/>
    </row>
    <row r="44" spans="2:11" ht="14.45" customHeight="1">
      <c r="B44" s="17"/>
      <c r="K44" s="17"/>
    </row>
    <row r="45" spans="2:11" ht="14.45" customHeight="1">
      <c r="B45" s="17"/>
      <c r="K45" s="17"/>
    </row>
    <row r="46" spans="2:11" ht="14.45" customHeight="1">
      <c r="B46" s="17"/>
      <c r="K46" s="17"/>
    </row>
    <row r="47" spans="2:11" ht="14.45" customHeight="1">
      <c r="B47" s="17"/>
      <c r="K47" s="17"/>
    </row>
    <row r="48" spans="2:11" ht="14.45" customHeight="1">
      <c r="B48" s="17"/>
      <c r="K48" s="17"/>
    </row>
    <row r="49" spans="2:11" ht="14.45" customHeight="1">
      <c r="B49" s="17"/>
      <c r="K49" s="17"/>
    </row>
    <row r="50" spans="2:11" s="1" customFormat="1" ht="14.45" customHeight="1">
      <c r="B50" s="26"/>
      <c r="D50" s="35" t="s">
        <v>42</v>
      </c>
      <c r="E50" s="36"/>
      <c r="F50" s="36"/>
      <c r="G50" s="35" t="s">
        <v>43</v>
      </c>
      <c r="H50" s="36"/>
      <c r="I50" s="36"/>
      <c r="J50" s="36"/>
      <c r="K50" s="26"/>
    </row>
    <row r="51" spans="2:11" ht="12">
      <c r="B51" s="17"/>
      <c r="K51" s="17"/>
    </row>
    <row r="52" spans="2:11" ht="12">
      <c r="B52" s="17"/>
      <c r="K52" s="17"/>
    </row>
    <row r="53" spans="2:11" ht="12">
      <c r="B53" s="17"/>
      <c r="K53" s="17"/>
    </row>
    <row r="54" spans="2:11" ht="12">
      <c r="B54" s="17"/>
      <c r="K54" s="17"/>
    </row>
    <row r="55" spans="2:11" ht="12">
      <c r="B55" s="17"/>
      <c r="K55" s="17"/>
    </row>
    <row r="56" spans="2:11" ht="12">
      <c r="B56" s="17"/>
      <c r="K56" s="17"/>
    </row>
    <row r="57" spans="2:11" ht="12">
      <c r="B57" s="17"/>
      <c r="K57" s="17"/>
    </row>
    <row r="58" spans="2:11" ht="12">
      <c r="B58" s="17"/>
      <c r="K58" s="17"/>
    </row>
    <row r="59" spans="2:11" ht="12">
      <c r="B59" s="17"/>
      <c r="K59" s="17"/>
    </row>
    <row r="60" spans="2:11" ht="12">
      <c r="B60" s="17"/>
      <c r="K60" s="17"/>
    </row>
    <row r="61" spans="2:11" s="1" customFormat="1" ht="12.75">
      <c r="B61" s="26"/>
      <c r="D61" s="37" t="s">
        <v>44</v>
      </c>
      <c r="E61" s="28"/>
      <c r="F61" s="92" t="s">
        <v>45</v>
      </c>
      <c r="G61" s="37" t="s">
        <v>44</v>
      </c>
      <c r="H61" s="28"/>
      <c r="I61" s="28"/>
      <c r="J61" s="93" t="s">
        <v>45</v>
      </c>
      <c r="K61" s="26"/>
    </row>
    <row r="62" spans="2:11" ht="12">
      <c r="B62" s="17"/>
      <c r="K62" s="17"/>
    </row>
    <row r="63" spans="2:11" ht="12">
      <c r="B63" s="17"/>
      <c r="K63" s="17"/>
    </row>
    <row r="64" spans="2:11" ht="12">
      <c r="B64" s="17"/>
      <c r="K64" s="17"/>
    </row>
    <row r="65" spans="2:11" s="1" customFormat="1" ht="12.75">
      <c r="B65" s="26"/>
      <c r="D65" s="35" t="s">
        <v>46</v>
      </c>
      <c r="E65" s="36"/>
      <c r="F65" s="36"/>
      <c r="G65" s="35" t="s">
        <v>47</v>
      </c>
      <c r="H65" s="36"/>
      <c r="I65" s="36"/>
      <c r="J65" s="36"/>
      <c r="K65" s="26"/>
    </row>
    <row r="66" spans="2:11" ht="12">
      <c r="B66" s="17"/>
      <c r="K66" s="17"/>
    </row>
    <row r="67" spans="2:11" ht="12">
      <c r="B67" s="17"/>
      <c r="K67" s="17"/>
    </row>
    <row r="68" spans="2:11" ht="12">
      <c r="B68" s="17"/>
      <c r="K68" s="17"/>
    </row>
    <row r="69" spans="2:11" ht="12">
      <c r="B69" s="17"/>
      <c r="K69" s="17"/>
    </row>
    <row r="70" spans="2:11" ht="12">
      <c r="B70" s="17"/>
      <c r="K70" s="17"/>
    </row>
    <row r="71" spans="2:11" ht="12">
      <c r="B71" s="17"/>
      <c r="K71" s="17"/>
    </row>
    <row r="72" spans="2:11" ht="12">
      <c r="B72" s="17"/>
      <c r="K72" s="17"/>
    </row>
    <row r="73" spans="2:11" ht="12">
      <c r="B73" s="17"/>
      <c r="K73" s="17"/>
    </row>
    <row r="74" spans="2:11" ht="12">
      <c r="B74" s="17"/>
      <c r="K74" s="17"/>
    </row>
    <row r="75" spans="2:11" ht="12">
      <c r="B75" s="17"/>
      <c r="K75" s="17"/>
    </row>
    <row r="76" spans="2:11" s="1" customFormat="1" ht="12.75">
      <c r="B76" s="26"/>
      <c r="D76" s="37" t="s">
        <v>44</v>
      </c>
      <c r="E76" s="28"/>
      <c r="F76" s="92" t="s">
        <v>45</v>
      </c>
      <c r="G76" s="37" t="s">
        <v>44</v>
      </c>
      <c r="H76" s="28"/>
      <c r="I76" s="28"/>
      <c r="J76" s="93" t="s">
        <v>45</v>
      </c>
      <c r="K76" s="26"/>
    </row>
    <row r="77" spans="2:11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26"/>
    </row>
    <row r="81" spans="2:1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26"/>
    </row>
    <row r="82" spans="2:11" s="1" customFormat="1" ht="24.95" customHeight="1">
      <c r="B82" s="26"/>
      <c r="C82" s="18" t="s">
        <v>91</v>
      </c>
      <c r="K82" s="26"/>
    </row>
    <row r="83" spans="2:11" s="1" customFormat="1" ht="6.95" customHeight="1">
      <c r="B83" s="26"/>
      <c r="K83" s="26"/>
    </row>
    <row r="84" spans="2:11" s="1" customFormat="1" ht="12" customHeight="1">
      <c r="B84" s="26"/>
      <c r="C84" s="23" t="s">
        <v>13</v>
      </c>
      <c r="K84" s="26"/>
    </row>
    <row r="85" spans="2:11" s="1" customFormat="1" ht="39.6" customHeight="1">
      <c r="B85" s="26"/>
      <c r="E85" s="189" t="str">
        <f>E7</f>
        <v>REPASPORT TRHLIN, NÁVRH SANACE V ARCHÍVU V OBLASTI SCHŮDKŮ 
DOMINIKÁNSKÉ NÁM. 1 V BRNĚ
Technická výpomoc</v>
      </c>
      <c r="F85" s="190"/>
      <c r="G85" s="190"/>
      <c r="H85" s="190"/>
      <c r="K85" s="26"/>
    </row>
    <row r="86" spans="2:11" s="1" customFormat="1" ht="12" customHeight="1">
      <c r="B86" s="26"/>
      <c r="C86" s="23" t="s">
        <v>90</v>
      </c>
      <c r="K86" s="26"/>
    </row>
    <row r="87" spans="2:11" s="1" customFormat="1" ht="16.5" customHeight="1">
      <c r="B87" s="26"/>
      <c r="E87" s="166" t="str">
        <f>E9</f>
        <v>01 - Lešení</v>
      </c>
      <c r="F87" s="191"/>
      <c r="G87" s="191"/>
      <c r="H87" s="191"/>
      <c r="K87" s="26"/>
    </row>
    <row r="88" spans="2:11" s="1" customFormat="1" ht="6.95" customHeight="1">
      <c r="B88" s="26"/>
      <c r="K88" s="26"/>
    </row>
    <row r="89" spans="2:11" s="1" customFormat="1" ht="12" customHeight="1">
      <c r="B89" s="26"/>
      <c r="C89" s="23" t="s">
        <v>16</v>
      </c>
      <c r="F89" s="21" t="str">
        <f>F12</f>
        <v>Brno</v>
      </c>
      <c r="I89" s="23" t="s">
        <v>17</v>
      </c>
      <c r="J89" s="46">
        <f>IF(J12="","",J12)</f>
        <v>45264</v>
      </c>
      <c r="K89" s="26"/>
    </row>
    <row r="90" spans="2:11" s="1" customFormat="1" ht="6.95" customHeight="1">
      <c r="B90" s="26"/>
      <c r="K90" s="26"/>
    </row>
    <row r="91" spans="2:11" s="1" customFormat="1" ht="15.2" customHeight="1">
      <c r="B91" s="26"/>
      <c r="C91" s="23" t="s">
        <v>18</v>
      </c>
      <c r="F91" s="21" t="str">
        <f>E15</f>
        <v xml:space="preserve"> </v>
      </c>
      <c r="I91" s="23" t="s">
        <v>23</v>
      </c>
      <c r="J91" s="24" t="str">
        <f>E21</f>
        <v>Ing. Martin Špička</v>
      </c>
      <c r="K91" s="26"/>
    </row>
    <row r="92" spans="2:11" s="1" customFormat="1" ht="15.2" customHeight="1">
      <c r="B92" s="26"/>
      <c r="C92" s="23" t="s">
        <v>22</v>
      </c>
      <c r="F92" s="21" t="str">
        <f>IF(E18="","",E18)</f>
        <v/>
      </c>
      <c r="I92" s="23" t="s">
        <v>27</v>
      </c>
      <c r="J92" s="24">
        <f>E24</f>
        <v>0</v>
      </c>
      <c r="K92" s="26"/>
    </row>
    <row r="93" spans="2:11" s="1" customFormat="1" ht="10.35" customHeight="1">
      <c r="B93" s="26"/>
      <c r="K93" s="26"/>
    </row>
    <row r="94" spans="2:11" s="1" customFormat="1" ht="29.25" customHeight="1">
      <c r="B94" s="26"/>
      <c r="C94" s="94" t="s">
        <v>92</v>
      </c>
      <c r="D94" s="87"/>
      <c r="E94" s="87"/>
      <c r="F94" s="87"/>
      <c r="G94" s="87"/>
      <c r="H94" s="87"/>
      <c r="I94" s="87"/>
      <c r="J94" s="95" t="s">
        <v>93</v>
      </c>
      <c r="K94" s="26"/>
    </row>
    <row r="95" spans="2:11" s="1" customFormat="1" ht="10.35" customHeight="1">
      <c r="B95" s="26"/>
      <c r="K95" s="26"/>
    </row>
    <row r="96" spans="2:46" s="1" customFormat="1" ht="22.9" customHeight="1">
      <c r="B96" s="26"/>
      <c r="C96" s="96" t="s">
        <v>94</v>
      </c>
      <c r="J96" s="60">
        <f>J118</f>
        <v>0</v>
      </c>
      <c r="K96" s="26"/>
      <c r="AT96" s="14" t="s">
        <v>95</v>
      </c>
    </row>
    <row r="97" spans="2:11" s="8" customFormat="1" ht="24.95" customHeight="1">
      <c r="B97" s="97"/>
      <c r="D97" s="98" t="s">
        <v>115</v>
      </c>
      <c r="E97" s="99"/>
      <c r="F97" s="99"/>
      <c r="G97" s="99"/>
      <c r="H97" s="99"/>
      <c r="I97" s="99"/>
      <c r="J97" s="100">
        <f>J119</f>
        <v>0</v>
      </c>
      <c r="K97" s="97"/>
    </row>
    <row r="98" spans="2:11" s="9" customFormat="1" ht="19.9" customHeight="1">
      <c r="B98" s="101"/>
      <c r="D98" s="102" t="s">
        <v>116</v>
      </c>
      <c r="E98" s="103"/>
      <c r="F98" s="103"/>
      <c r="G98" s="103"/>
      <c r="H98" s="103"/>
      <c r="I98" s="103"/>
      <c r="J98" s="104">
        <f>J120</f>
        <v>0</v>
      </c>
      <c r="K98" s="101"/>
    </row>
    <row r="99" spans="2:11" s="1" customFormat="1" ht="21.75" customHeight="1">
      <c r="B99" s="26"/>
      <c r="K99" s="26"/>
    </row>
    <row r="100" spans="2:11" s="1" customFormat="1" ht="6.9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26"/>
    </row>
    <row r="104" spans="2:11" s="1" customFormat="1" ht="6.9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26"/>
    </row>
    <row r="105" spans="2:11" s="1" customFormat="1" ht="24.95" customHeight="1">
      <c r="B105" s="26"/>
      <c r="C105" s="18" t="s">
        <v>96</v>
      </c>
      <c r="K105" s="26"/>
    </row>
    <row r="106" spans="2:11" s="1" customFormat="1" ht="6.95" customHeight="1">
      <c r="B106" s="26"/>
      <c r="K106" s="26"/>
    </row>
    <row r="107" spans="2:11" s="1" customFormat="1" ht="12" customHeight="1">
      <c r="B107" s="26"/>
      <c r="C107" s="23" t="s">
        <v>13</v>
      </c>
      <c r="K107" s="26"/>
    </row>
    <row r="108" spans="2:11" s="1" customFormat="1" ht="38.45" customHeight="1">
      <c r="B108" s="26"/>
      <c r="E108" s="189" t="str">
        <f>E7</f>
        <v>REPASPORT TRHLIN, NÁVRH SANACE V ARCHÍVU V OBLASTI SCHŮDKŮ 
DOMINIKÁNSKÉ NÁM. 1 V BRNĚ
Technická výpomoc</v>
      </c>
      <c r="F108" s="190"/>
      <c r="G108" s="190"/>
      <c r="H108" s="190"/>
      <c r="K108" s="26"/>
    </row>
    <row r="109" spans="2:11" s="1" customFormat="1" ht="12" customHeight="1">
      <c r="B109" s="26"/>
      <c r="C109" s="23" t="s">
        <v>90</v>
      </c>
      <c r="K109" s="26"/>
    </row>
    <row r="110" spans="2:11" s="1" customFormat="1" ht="16.5" customHeight="1">
      <c r="B110" s="26"/>
      <c r="E110" s="166" t="str">
        <f>E9</f>
        <v>01 - Lešení</v>
      </c>
      <c r="F110" s="191"/>
      <c r="G110" s="191"/>
      <c r="H110" s="191"/>
      <c r="K110" s="26"/>
    </row>
    <row r="111" spans="2:11" s="1" customFormat="1" ht="6.95" customHeight="1">
      <c r="B111" s="26"/>
      <c r="K111" s="26"/>
    </row>
    <row r="112" spans="2:11" s="1" customFormat="1" ht="12" customHeight="1">
      <c r="B112" s="26"/>
      <c r="C112" s="23" t="s">
        <v>16</v>
      </c>
      <c r="F112" s="21" t="str">
        <f>F12</f>
        <v>Brno</v>
      </c>
      <c r="I112" s="23" t="s">
        <v>17</v>
      </c>
      <c r="J112" s="46">
        <f>IF(J12="","",J12)</f>
        <v>45264</v>
      </c>
      <c r="K112" s="26"/>
    </row>
    <row r="113" spans="2:11" s="1" customFormat="1" ht="6.95" customHeight="1">
      <c r="B113" s="26"/>
      <c r="K113" s="26"/>
    </row>
    <row r="114" spans="2:11" s="1" customFormat="1" ht="15.2" customHeight="1">
      <c r="B114" s="26"/>
      <c r="C114" s="23" t="s">
        <v>18</v>
      </c>
      <c r="F114" s="21" t="str">
        <f>E15</f>
        <v xml:space="preserve"> </v>
      </c>
      <c r="I114" s="23" t="s">
        <v>23</v>
      </c>
      <c r="J114" s="24" t="str">
        <f>E21</f>
        <v>Ing. Martin Špička</v>
      </c>
      <c r="K114" s="26"/>
    </row>
    <row r="115" spans="2:11" s="1" customFormat="1" ht="15.2" customHeight="1">
      <c r="B115" s="26"/>
      <c r="C115" s="23" t="s">
        <v>22</v>
      </c>
      <c r="F115" s="21" t="str">
        <f>IF(E18="","",E18)</f>
        <v/>
      </c>
      <c r="I115" s="23" t="s">
        <v>27</v>
      </c>
      <c r="J115" s="24">
        <f>E24</f>
        <v>0</v>
      </c>
      <c r="K115" s="26"/>
    </row>
    <row r="116" spans="2:11" s="1" customFormat="1" ht="10.35" customHeight="1">
      <c r="B116" s="26"/>
      <c r="K116" s="26"/>
    </row>
    <row r="117" spans="2:19" s="10" customFormat="1" ht="29.25" customHeight="1">
      <c r="B117" s="105"/>
      <c r="C117" s="106" t="s">
        <v>97</v>
      </c>
      <c r="D117" s="107" t="s">
        <v>54</v>
      </c>
      <c r="E117" s="107" t="s">
        <v>50</v>
      </c>
      <c r="F117" s="107" t="s">
        <v>51</v>
      </c>
      <c r="G117" s="107" t="s">
        <v>98</v>
      </c>
      <c r="H117" s="107" t="s">
        <v>99</v>
      </c>
      <c r="I117" s="107" t="s">
        <v>100</v>
      </c>
      <c r="J117" s="107" t="s">
        <v>93</v>
      </c>
      <c r="K117" s="105"/>
      <c r="L117" s="53" t="s">
        <v>1</v>
      </c>
      <c r="M117" s="54" t="s">
        <v>33</v>
      </c>
      <c r="N117" s="54" t="s">
        <v>101</v>
      </c>
      <c r="O117" s="54" t="s">
        <v>102</v>
      </c>
      <c r="P117" s="54" t="s">
        <v>103</v>
      </c>
      <c r="Q117" s="54" t="s">
        <v>104</v>
      </c>
      <c r="R117" s="54" t="s">
        <v>105</v>
      </c>
      <c r="S117" s="55" t="s">
        <v>106</v>
      </c>
    </row>
    <row r="118" spans="2:62" s="1" customFormat="1" ht="22.9" customHeight="1">
      <c r="B118" s="26"/>
      <c r="C118" s="58" t="s">
        <v>107</v>
      </c>
      <c r="J118" s="108">
        <f>BJ118</f>
        <v>0</v>
      </c>
      <c r="K118" s="26"/>
      <c r="L118" s="56"/>
      <c r="M118" s="47"/>
      <c r="N118" s="47"/>
      <c r="O118" s="109">
        <f>O119</f>
        <v>1.9200000000000002</v>
      </c>
      <c r="P118" s="47"/>
      <c r="Q118" s="109">
        <f>Q119</f>
        <v>0</v>
      </c>
      <c r="R118" s="47"/>
      <c r="S118" s="110">
        <f>S119</f>
        <v>0</v>
      </c>
      <c r="AS118" s="14" t="s">
        <v>68</v>
      </c>
      <c r="AT118" s="14" t="s">
        <v>95</v>
      </c>
      <c r="BJ118" s="111">
        <f>BJ119</f>
        <v>0</v>
      </c>
    </row>
    <row r="119" spans="2:62" s="11" customFormat="1" ht="25.9" customHeight="1">
      <c r="B119" s="112"/>
      <c r="D119" s="113" t="s">
        <v>68</v>
      </c>
      <c r="E119" s="114" t="s">
        <v>117</v>
      </c>
      <c r="F119" s="114" t="s">
        <v>118</v>
      </c>
      <c r="J119" s="115">
        <f>BJ119</f>
        <v>0</v>
      </c>
      <c r="K119" s="112"/>
      <c r="L119" s="116"/>
      <c r="O119" s="117">
        <f>O120</f>
        <v>1.9200000000000002</v>
      </c>
      <c r="Q119" s="117">
        <f>Q120</f>
        <v>0</v>
      </c>
      <c r="S119" s="118">
        <f>S120</f>
        <v>0</v>
      </c>
      <c r="AQ119" s="113" t="s">
        <v>76</v>
      </c>
      <c r="AS119" s="119" t="s">
        <v>68</v>
      </c>
      <c r="AT119" s="119" t="s">
        <v>69</v>
      </c>
      <c r="AX119" s="113" t="s">
        <v>108</v>
      </c>
      <c r="BJ119" s="120">
        <f>BJ120</f>
        <v>0</v>
      </c>
    </row>
    <row r="120" spans="2:62" s="11" customFormat="1" ht="22.9" customHeight="1">
      <c r="B120" s="112"/>
      <c r="D120" s="113" t="s">
        <v>68</v>
      </c>
      <c r="E120" s="121" t="s">
        <v>119</v>
      </c>
      <c r="F120" s="121" t="s">
        <v>120</v>
      </c>
      <c r="J120" s="122">
        <f>BJ120</f>
        <v>0</v>
      </c>
      <c r="K120" s="112"/>
      <c r="L120" s="116"/>
      <c r="O120" s="117">
        <f>SUM(O121:O123)</f>
        <v>1.9200000000000002</v>
      </c>
      <c r="Q120" s="117">
        <f>SUM(Q121:Q123)</f>
        <v>0</v>
      </c>
      <c r="S120" s="118">
        <f>SUM(S121:S123)</f>
        <v>0</v>
      </c>
      <c r="AQ120" s="113" t="s">
        <v>76</v>
      </c>
      <c r="AS120" s="119" t="s">
        <v>68</v>
      </c>
      <c r="AT120" s="119" t="s">
        <v>76</v>
      </c>
      <c r="AX120" s="113" t="s">
        <v>108</v>
      </c>
      <c r="BJ120" s="120">
        <f>SUM(BJ121:BJ123)</f>
        <v>0</v>
      </c>
    </row>
    <row r="121" spans="2:64" s="1" customFormat="1" ht="33" customHeight="1">
      <c r="B121" s="123"/>
      <c r="C121" s="124" t="s">
        <v>76</v>
      </c>
      <c r="D121" s="124" t="s">
        <v>109</v>
      </c>
      <c r="E121" s="125" t="s">
        <v>121</v>
      </c>
      <c r="F121" s="126" t="s">
        <v>231</v>
      </c>
      <c r="G121" s="127" t="s">
        <v>114</v>
      </c>
      <c r="H121" s="128">
        <v>10</v>
      </c>
      <c r="I121" s="129"/>
      <c r="J121" s="129">
        <f>ROUND(I121*H121,2)</f>
        <v>0</v>
      </c>
      <c r="K121" s="26"/>
      <c r="L121" s="130" t="s">
        <v>1</v>
      </c>
      <c r="M121" s="131" t="s">
        <v>34</v>
      </c>
      <c r="N121" s="132">
        <v>0.11</v>
      </c>
      <c r="O121" s="132">
        <f>N121*H121</f>
        <v>1.1</v>
      </c>
      <c r="P121" s="132">
        <v>0</v>
      </c>
      <c r="Q121" s="132">
        <f>P121*H121</f>
        <v>0</v>
      </c>
      <c r="R121" s="132">
        <v>0</v>
      </c>
      <c r="S121" s="133">
        <f>R121*H121</f>
        <v>0</v>
      </c>
      <c r="AQ121" s="134" t="s">
        <v>122</v>
      </c>
      <c r="AS121" s="134" t="s">
        <v>109</v>
      </c>
      <c r="AT121" s="134" t="s">
        <v>77</v>
      </c>
      <c r="AX121" s="14" t="s">
        <v>108</v>
      </c>
      <c r="BD121" s="135">
        <f>IF(M121="základní",J121,0)</f>
        <v>0</v>
      </c>
      <c r="BE121" s="135">
        <f>IF(M121="snížená",J121,0)</f>
        <v>0</v>
      </c>
      <c r="BF121" s="135">
        <f>IF(M121="zákl. přenesená",J121,0)</f>
        <v>0</v>
      </c>
      <c r="BG121" s="135">
        <f>IF(M121="sníž. přenesená",J121,0)</f>
        <v>0</v>
      </c>
      <c r="BH121" s="135">
        <f>IF(M121="nulová",J121,0)</f>
        <v>0</v>
      </c>
      <c r="BI121" s="14" t="s">
        <v>76</v>
      </c>
      <c r="BJ121" s="135">
        <f>ROUND(I121*H121,2)</f>
        <v>0</v>
      </c>
      <c r="BK121" s="14" t="s">
        <v>122</v>
      </c>
      <c r="BL121" s="134" t="s">
        <v>123</v>
      </c>
    </row>
    <row r="122" spans="2:50" s="12" customFormat="1" ht="12">
      <c r="B122" s="136"/>
      <c r="D122" s="137" t="s">
        <v>110</v>
      </c>
      <c r="E122" s="138" t="s">
        <v>1</v>
      </c>
      <c r="F122" s="139" t="s">
        <v>219</v>
      </c>
      <c r="H122" s="140">
        <v>10</v>
      </c>
      <c r="K122" s="136"/>
      <c r="L122" s="141"/>
      <c r="S122" s="142"/>
      <c r="AS122" s="138" t="s">
        <v>110</v>
      </c>
      <c r="AT122" s="138" t="s">
        <v>77</v>
      </c>
      <c r="AU122" s="12" t="s">
        <v>77</v>
      </c>
      <c r="AV122" s="12" t="s">
        <v>26</v>
      </c>
      <c r="AW122" s="12" t="s">
        <v>76</v>
      </c>
      <c r="AX122" s="138" t="s">
        <v>108</v>
      </c>
    </row>
    <row r="123" spans="2:64" s="1" customFormat="1" ht="33" customHeight="1">
      <c r="B123" s="123"/>
      <c r="C123" s="124">
        <v>2</v>
      </c>
      <c r="D123" s="124" t="s">
        <v>109</v>
      </c>
      <c r="E123" s="125" t="s">
        <v>124</v>
      </c>
      <c r="F123" s="126" t="s">
        <v>220</v>
      </c>
      <c r="G123" s="127" t="s">
        <v>114</v>
      </c>
      <c r="H123" s="128">
        <v>10</v>
      </c>
      <c r="I123" s="129"/>
      <c r="J123" s="129">
        <f>ROUND(I123*H123,2)</f>
        <v>0</v>
      </c>
      <c r="K123" s="26"/>
      <c r="L123" s="149" t="s">
        <v>1</v>
      </c>
      <c r="M123" s="150" t="s">
        <v>34</v>
      </c>
      <c r="N123" s="151">
        <v>0.082</v>
      </c>
      <c r="O123" s="151">
        <f>N123*H123</f>
        <v>0.8200000000000001</v>
      </c>
      <c r="P123" s="151">
        <v>0</v>
      </c>
      <c r="Q123" s="151">
        <f>P123*H123</f>
        <v>0</v>
      </c>
      <c r="R123" s="151">
        <v>0</v>
      </c>
      <c r="S123" s="152">
        <f>R123*H123</f>
        <v>0</v>
      </c>
      <c r="AQ123" s="134" t="s">
        <v>122</v>
      </c>
      <c r="AS123" s="134" t="s">
        <v>109</v>
      </c>
      <c r="AT123" s="134" t="s">
        <v>77</v>
      </c>
      <c r="AX123" s="14" t="s">
        <v>108</v>
      </c>
      <c r="BD123" s="135">
        <f>IF(M123="základní",J123,0)</f>
        <v>0</v>
      </c>
      <c r="BE123" s="135">
        <f>IF(M123="snížená",J123,0)</f>
        <v>0</v>
      </c>
      <c r="BF123" s="135">
        <f>IF(M123="zákl. přenesená",J123,0)</f>
        <v>0</v>
      </c>
      <c r="BG123" s="135">
        <f>IF(M123="sníž. přenesená",J123,0)</f>
        <v>0</v>
      </c>
      <c r="BH123" s="135">
        <f>IF(M123="nulová",J123,0)</f>
        <v>0</v>
      </c>
      <c r="BI123" s="14" t="s">
        <v>76</v>
      </c>
      <c r="BJ123" s="135">
        <f>ROUND(I123*H123,2)</f>
        <v>0</v>
      </c>
      <c r="BK123" s="14" t="s">
        <v>122</v>
      </c>
      <c r="BL123" s="134" t="s">
        <v>125</v>
      </c>
    </row>
    <row r="124" spans="2:11" s="1" customFormat="1" ht="6.9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26"/>
    </row>
  </sheetData>
  <autoFilter ref="C117:J123"/>
  <mergeCells count="8">
    <mergeCell ref="E108:H108"/>
    <mergeCell ref="E110:H110"/>
    <mergeCell ref="K2:U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L147"/>
  <sheetViews>
    <sheetView showGridLines="0" workbookViewId="0" topLeftCell="A1">
      <selection activeCell="I4" sqref="I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28125" style="0" customWidth="1"/>
    <col min="12" max="12" width="10.8515625" style="0" hidden="1" customWidth="1"/>
    <col min="13" max="13" width="9.28125" style="0" hidden="1" customWidth="1"/>
    <col min="14" max="19" width="14.140625" style="0" hidden="1" customWidth="1"/>
    <col min="20" max="20" width="16.28125" style="0" hidden="1" customWidth="1"/>
    <col min="21" max="21" width="12.28125" style="0" customWidth="1"/>
    <col min="22" max="22" width="16.28125" style="0" customWidth="1"/>
    <col min="23" max="23" width="12.281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28125" style="0" customWidth="1"/>
    <col min="28" max="28" width="11.00390625" style="0" customWidth="1"/>
    <col min="29" max="29" width="15.00390625" style="0" customWidth="1"/>
    <col min="30" max="30" width="16.28125" style="0" customWidth="1"/>
    <col min="43" max="64" width="9.28125" style="0" hidden="1" customWidth="1"/>
  </cols>
  <sheetData>
    <row r="2" spans="11:45" ht="36.95" customHeight="1">
      <c r="K2" s="158" t="s">
        <v>5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AS2" s="14" t="s">
        <v>83</v>
      </c>
    </row>
    <row r="3" spans="2:45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77</v>
      </c>
    </row>
    <row r="4" spans="2:45" ht="24.95" customHeight="1">
      <c r="B4" s="17"/>
      <c r="D4" s="18" t="s">
        <v>89</v>
      </c>
      <c r="K4" s="17"/>
      <c r="L4" s="82" t="s">
        <v>10</v>
      </c>
      <c r="AS4" s="14" t="s">
        <v>3</v>
      </c>
    </row>
    <row r="5" spans="2:11" ht="6.95" customHeight="1">
      <c r="B5" s="17"/>
      <c r="K5" s="17"/>
    </row>
    <row r="6" spans="2:11" ht="12" customHeight="1">
      <c r="B6" s="17"/>
      <c r="D6" s="23" t="s">
        <v>13</v>
      </c>
      <c r="K6" s="17"/>
    </row>
    <row r="7" spans="2:11" ht="41.45" customHeight="1">
      <c r="B7" s="17"/>
      <c r="E7" s="189" t="str">
        <f>'Rekapitulace stavby'!K6</f>
        <v>REPASPORT TRHLIN, NÁVRH SANACE V ARCHÍVU V OBLASTI SCHŮDKŮ 
DOMINIKÁNSKÉ NÁM. 1 V BRNĚ
Technická výpomoc</v>
      </c>
      <c r="F7" s="190"/>
      <c r="G7" s="190"/>
      <c r="H7" s="190"/>
      <c r="K7" s="17"/>
    </row>
    <row r="8" spans="2:11" s="1" customFormat="1" ht="12" customHeight="1">
      <c r="B8" s="26"/>
      <c r="D8" s="23" t="s">
        <v>90</v>
      </c>
      <c r="K8" s="26"/>
    </row>
    <row r="9" spans="2:11" s="1" customFormat="1" ht="16.5" customHeight="1">
      <c r="B9" s="26"/>
      <c r="E9" s="166" t="s">
        <v>255</v>
      </c>
      <c r="F9" s="191"/>
      <c r="G9" s="191"/>
      <c r="H9" s="191"/>
      <c r="K9" s="26"/>
    </row>
    <row r="10" spans="2:11" s="1" customFormat="1" ht="12">
      <c r="B10" s="26"/>
      <c r="K10" s="26"/>
    </row>
    <row r="11" spans="2:11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K11" s="26"/>
    </row>
    <row r="12" spans="2:11" s="1" customFormat="1" ht="12" customHeight="1">
      <c r="B12" s="26"/>
      <c r="D12" s="23" t="s">
        <v>16</v>
      </c>
      <c r="F12" s="21" t="s">
        <v>229</v>
      </c>
      <c r="I12" s="23" t="s">
        <v>17</v>
      </c>
      <c r="J12" s="46">
        <f>'Rekapitulace stavby'!AN8</f>
        <v>45264</v>
      </c>
      <c r="K12" s="26"/>
    </row>
    <row r="13" spans="2:11" s="1" customFormat="1" ht="10.9" customHeight="1">
      <c r="B13" s="26"/>
      <c r="K13" s="26"/>
    </row>
    <row r="14" spans="2:11" s="1" customFormat="1" ht="12" customHeight="1">
      <c r="B14" s="26"/>
      <c r="D14" s="23" t="s">
        <v>18</v>
      </c>
      <c r="I14" s="23" t="s">
        <v>19</v>
      </c>
      <c r="J14" s="21" t="str">
        <f>IF('Rekapitulace stavby'!AN10="","",'Rekapitulace stavby'!AN10)</f>
        <v/>
      </c>
      <c r="K14" s="26"/>
    </row>
    <row r="15" spans="2:11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26"/>
    </row>
    <row r="16" spans="2:11" s="1" customFormat="1" ht="6.95" customHeight="1">
      <c r="B16" s="26"/>
      <c r="K16" s="26"/>
    </row>
    <row r="17" spans="2:11" s="1" customFormat="1" ht="12" customHeight="1">
      <c r="B17" s="26"/>
      <c r="D17" s="23" t="s">
        <v>22</v>
      </c>
      <c r="I17" s="23" t="s">
        <v>19</v>
      </c>
      <c r="J17" s="21"/>
      <c r="K17" s="26"/>
    </row>
    <row r="18" spans="2:11" s="1" customFormat="1" ht="18" customHeight="1">
      <c r="B18" s="26"/>
      <c r="E18" s="21"/>
      <c r="I18" s="23" t="s">
        <v>21</v>
      </c>
      <c r="J18" s="21"/>
      <c r="K18" s="26"/>
    </row>
    <row r="19" spans="2:11" s="1" customFormat="1" ht="6.95" customHeight="1">
      <c r="B19" s="26"/>
      <c r="K19" s="26"/>
    </row>
    <row r="20" spans="2:11" s="1" customFormat="1" ht="12" customHeight="1">
      <c r="B20" s="26"/>
      <c r="D20" s="23" t="s">
        <v>23</v>
      </c>
      <c r="I20" s="23" t="s">
        <v>19</v>
      </c>
      <c r="J20" s="21" t="s">
        <v>24</v>
      </c>
      <c r="K20" s="26"/>
    </row>
    <row r="21" spans="2:11" s="1" customFormat="1" ht="18" customHeight="1">
      <c r="B21" s="26"/>
      <c r="E21" s="21" t="s">
        <v>25</v>
      </c>
      <c r="I21" s="23" t="s">
        <v>21</v>
      </c>
      <c r="J21" s="21" t="s">
        <v>1</v>
      </c>
      <c r="K21" s="26"/>
    </row>
    <row r="22" spans="2:11" s="1" customFormat="1" ht="6.95" customHeight="1">
      <c r="B22" s="26"/>
      <c r="K22" s="26"/>
    </row>
    <row r="23" spans="2:11" s="1" customFormat="1" ht="12" customHeight="1">
      <c r="B23" s="26"/>
      <c r="D23" s="23" t="s">
        <v>27</v>
      </c>
      <c r="I23" s="23" t="s">
        <v>19</v>
      </c>
      <c r="J23" s="21"/>
      <c r="K23" s="26"/>
    </row>
    <row r="24" spans="2:11" s="1" customFormat="1" ht="18" customHeight="1">
      <c r="B24" s="26"/>
      <c r="E24" s="21"/>
      <c r="I24" s="23" t="s">
        <v>21</v>
      </c>
      <c r="J24" s="21"/>
      <c r="K24" s="26"/>
    </row>
    <row r="25" spans="2:11" s="1" customFormat="1" ht="6.95" customHeight="1">
      <c r="B25" s="26"/>
      <c r="K25" s="26"/>
    </row>
    <row r="26" spans="2:11" s="1" customFormat="1" ht="12" customHeight="1">
      <c r="B26" s="26"/>
      <c r="D26" s="23" t="s">
        <v>28</v>
      </c>
      <c r="K26" s="26"/>
    </row>
    <row r="27" spans="2:11" s="7" customFormat="1" ht="16.5" customHeight="1">
      <c r="B27" s="83"/>
      <c r="E27" s="184" t="s">
        <v>1</v>
      </c>
      <c r="F27" s="184"/>
      <c r="G27" s="184"/>
      <c r="H27" s="184"/>
      <c r="K27" s="83"/>
    </row>
    <row r="28" spans="2:11" s="1" customFormat="1" ht="6.95" customHeight="1">
      <c r="B28" s="26"/>
      <c r="K28" s="26"/>
    </row>
    <row r="29" spans="2:11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26"/>
    </row>
    <row r="30" spans="2:11" s="1" customFormat="1" ht="25.35" customHeight="1">
      <c r="B30" s="26"/>
      <c r="D30" s="84" t="s">
        <v>29</v>
      </c>
      <c r="J30" s="60">
        <f>ROUND(J122,2)</f>
        <v>0</v>
      </c>
      <c r="K30" s="26"/>
    </row>
    <row r="31" spans="2:11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26"/>
    </row>
    <row r="32" spans="2:11" s="1" customFormat="1" ht="14.45" customHeight="1">
      <c r="B32" s="26"/>
      <c r="F32" s="29" t="s">
        <v>31</v>
      </c>
      <c r="I32" s="29" t="s">
        <v>30</v>
      </c>
      <c r="J32" s="29" t="s">
        <v>32</v>
      </c>
      <c r="K32" s="26"/>
    </row>
    <row r="33" spans="2:11" s="1" customFormat="1" ht="14.45" customHeight="1">
      <c r="B33" s="26"/>
      <c r="D33" s="49" t="s">
        <v>33</v>
      </c>
      <c r="E33" s="23" t="s">
        <v>34</v>
      </c>
      <c r="F33" s="85">
        <f>ROUND((SUM(BD122:BD146)),2)</f>
        <v>0</v>
      </c>
      <c r="I33" s="86">
        <v>0.21</v>
      </c>
      <c r="J33" s="85">
        <f>ROUND(((SUM(BD122:BD146))*I33),2)</f>
        <v>0</v>
      </c>
      <c r="K33" s="26"/>
    </row>
    <row r="34" spans="2:11" s="1" customFormat="1" ht="14.45" customHeight="1">
      <c r="B34" s="26"/>
      <c r="E34" s="23" t="s">
        <v>35</v>
      </c>
      <c r="F34" s="85">
        <f>ROUND((SUM(BE122:BE146)),2)</f>
        <v>0</v>
      </c>
      <c r="I34" s="86">
        <v>0.15</v>
      </c>
      <c r="J34" s="85">
        <f>ROUND(((SUM(BE122:BE146))*I34),2)</f>
        <v>0</v>
      </c>
      <c r="K34" s="26"/>
    </row>
    <row r="35" spans="2:11" s="1" customFormat="1" ht="14.45" customHeight="1" hidden="1">
      <c r="B35" s="26"/>
      <c r="E35" s="23" t="s">
        <v>36</v>
      </c>
      <c r="F35" s="85">
        <f>ROUND((SUM(BF122:BF146)),2)</f>
        <v>0</v>
      </c>
      <c r="I35" s="86">
        <v>0.21</v>
      </c>
      <c r="J35" s="85">
        <f>0</f>
        <v>0</v>
      </c>
      <c r="K35" s="26"/>
    </row>
    <row r="36" spans="2:11" s="1" customFormat="1" ht="14.45" customHeight="1" hidden="1">
      <c r="B36" s="26"/>
      <c r="E36" s="23" t="s">
        <v>37</v>
      </c>
      <c r="F36" s="85">
        <f>ROUND((SUM(BG122:BG146)),2)</f>
        <v>0</v>
      </c>
      <c r="I36" s="86">
        <v>0.15</v>
      </c>
      <c r="J36" s="85">
        <f>0</f>
        <v>0</v>
      </c>
      <c r="K36" s="26"/>
    </row>
    <row r="37" spans="2:11" s="1" customFormat="1" ht="14.45" customHeight="1" hidden="1">
      <c r="B37" s="26"/>
      <c r="E37" s="23" t="s">
        <v>38</v>
      </c>
      <c r="F37" s="85">
        <f>ROUND((SUM(BH122:BH146)),2)</f>
        <v>0</v>
      </c>
      <c r="I37" s="86">
        <v>0</v>
      </c>
      <c r="J37" s="85">
        <f>0</f>
        <v>0</v>
      </c>
      <c r="K37" s="26"/>
    </row>
    <row r="38" spans="2:11" s="1" customFormat="1" ht="6.95" customHeight="1">
      <c r="B38" s="26"/>
      <c r="K38" s="26"/>
    </row>
    <row r="39" spans="2:11" s="1" customFormat="1" ht="25.35" customHeight="1">
      <c r="B39" s="26"/>
      <c r="C39" s="87"/>
      <c r="D39" s="88" t="s">
        <v>39</v>
      </c>
      <c r="E39" s="51"/>
      <c r="F39" s="51"/>
      <c r="G39" s="89" t="s">
        <v>40</v>
      </c>
      <c r="H39" s="90" t="s">
        <v>41</v>
      </c>
      <c r="I39" s="51"/>
      <c r="J39" s="91">
        <f>SUM(J30:J37)</f>
        <v>0</v>
      </c>
      <c r="K39" s="26"/>
    </row>
    <row r="40" spans="2:11" s="1" customFormat="1" ht="14.45" customHeight="1">
      <c r="B40" s="26"/>
      <c r="K40" s="26"/>
    </row>
    <row r="41" spans="2:11" ht="14.45" customHeight="1">
      <c r="B41" s="17"/>
      <c r="K41" s="17"/>
    </row>
    <row r="42" spans="2:11" ht="14.45" customHeight="1">
      <c r="B42" s="17"/>
      <c r="K42" s="17"/>
    </row>
    <row r="43" spans="2:11" ht="14.45" customHeight="1">
      <c r="B43" s="17"/>
      <c r="K43" s="17"/>
    </row>
    <row r="44" spans="2:11" ht="14.45" customHeight="1">
      <c r="B44" s="17"/>
      <c r="K44" s="17"/>
    </row>
    <row r="45" spans="2:11" ht="14.45" customHeight="1">
      <c r="B45" s="17"/>
      <c r="K45" s="17"/>
    </row>
    <row r="46" spans="2:11" ht="14.45" customHeight="1">
      <c r="B46" s="17"/>
      <c r="K46" s="17"/>
    </row>
    <row r="47" spans="2:11" ht="14.45" customHeight="1">
      <c r="B47" s="17"/>
      <c r="K47" s="17"/>
    </row>
    <row r="48" spans="2:11" ht="14.45" customHeight="1">
      <c r="B48" s="17"/>
      <c r="K48" s="17"/>
    </row>
    <row r="49" spans="2:11" ht="14.45" customHeight="1">
      <c r="B49" s="17"/>
      <c r="K49" s="17"/>
    </row>
    <row r="50" spans="2:11" s="1" customFormat="1" ht="14.45" customHeight="1">
      <c r="B50" s="26"/>
      <c r="D50" s="35" t="s">
        <v>42</v>
      </c>
      <c r="E50" s="36"/>
      <c r="F50" s="36"/>
      <c r="G50" s="35" t="s">
        <v>43</v>
      </c>
      <c r="H50" s="36"/>
      <c r="I50" s="36"/>
      <c r="J50" s="36"/>
      <c r="K50" s="26"/>
    </row>
    <row r="51" spans="2:11" ht="12">
      <c r="B51" s="17"/>
      <c r="K51" s="17"/>
    </row>
    <row r="52" spans="2:11" ht="12">
      <c r="B52" s="17"/>
      <c r="K52" s="17"/>
    </row>
    <row r="53" spans="2:11" ht="12">
      <c r="B53" s="17"/>
      <c r="K53" s="17"/>
    </row>
    <row r="54" spans="2:11" ht="12">
      <c r="B54" s="17"/>
      <c r="K54" s="17"/>
    </row>
    <row r="55" spans="2:11" ht="12">
      <c r="B55" s="17"/>
      <c r="K55" s="17"/>
    </row>
    <row r="56" spans="2:11" ht="12">
      <c r="B56" s="17"/>
      <c r="K56" s="17"/>
    </row>
    <row r="57" spans="2:11" ht="12">
      <c r="B57" s="17"/>
      <c r="K57" s="17"/>
    </row>
    <row r="58" spans="2:11" ht="12">
      <c r="B58" s="17"/>
      <c r="K58" s="17"/>
    </row>
    <row r="59" spans="2:11" ht="12">
      <c r="B59" s="17"/>
      <c r="K59" s="17"/>
    </row>
    <row r="60" spans="2:11" ht="12">
      <c r="B60" s="17"/>
      <c r="K60" s="17"/>
    </row>
    <row r="61" spans="2:11" s="1" customFormat="1" ht="12.75">
      <c r="B61" s="26"/>
      <c r="D61" s="37" t="s">
        <v>44</v>
      </c>
      <c r="E61" s="28"/>
      <c r="F61" s="92" t="s">
        <v>45</v>
      </c>
      <c r="G61" s="37" t="s">
        <v>44</v>
      </c>
      <c r="H61" s="28"/>
      <c r="I61" s="28"/>
      <c r="J61" s="93" t="s">
        <v>45</v>
      </c>
      <c r="K61" s="26"/>
    </row>
    <row r="62" spans="2:11" ht="12">
      <c r="B62" s="17"/>
      <c r="K62" s="17"/>
    </row>
    <row r="63" spans="2:11" ht="12">
      <c r="B63" s="17"/>
      <c r="K63" s="17"/>
    </row>
    <row r="64" spans="2:11" ht="12">
      <c r="B64" s="17"/>
      <c r="K64" s="17"/>
    </row>
    <row r="65" spans="2:11" s="1" customFormat="1" ht="12.75">
      <c r="B65" s="26"/>
      <c r="D65" s="35" t="s">
        <v>46</v>
      </c>
      <c r="E65" s="36"/>
      <c r="F65" s="36"/>
      <c r="G65" s="35" t="s">
        <v>47</v>
      </c>
      <c r="H65" s="36"/>
      <c r="I65" s="36"/>
      <c r="J65" s="36"/>
      <c r="K65" s="26"/>
    </row>
    <row r="66" spans="2:11" ht="12">
      <c r="B66" s="17"/>
      <c r="K66" s="17"/>
    </row>
    <row r="67" spans="2:11" ht="12">
      <c r="B67" s="17"/>
      <c r="K67" s="17"/>
    </row>
    <row r="68" spans="2:11" ht="12">
      <c r="B68" s="17"/>
      <c r="K68" s="17"/>
    </row>
    <row r="69" spans="2:11" ht="12">
      <c r="B69" s="17"/>
      <c r="K69" s="17"/>
    </row>
    <row r="70" spans="2:11" ht="12">
      <c r="B70" s="17"/>
      <c r="K70" s="17"/>
    </row>
    <row r="71" spans="2:11" ht="12">
      <c r="B71" s="17"/>
      <c r="K71" s="17"/>
    </row>
    <row r="72" spans="2:11" ht="12">
      <c r="B72" s="17"/>
      <c r="K72" s="17"/>
    </row>
    <row r="73" spans="2:11" ht="12">
      <c r="B73" s="17"/>
      <c r="K73" s="17"/>
    </row>
    <row r="74" spans="2:11" ht="12">
      <c r="B74" s="17"/>
      <c r="K74" s="17"/>
    </row>
    <row r="75" spans="2:11" ht="12">
      <c r="B75" s="17"/>
      <c r="K75" s="17"/>
    </row>
    <row r="76" spans="2:11" s="1" customFormat="1" ht="12.75">
      <c r="B76" s="26"/>
      <c r="D76" s="37" t="s">
        <v>44</v>
      </c>
      <c r="E76" s="28"/>
      <c r="F76" s="92" t="s">
        <v>45</v>
      </c>
      <c r="G76" s="37" t="s">
        <v>44</v>
      </c>
      <c r="H76" s="28"/>
      <c r="I76" s="28"/>
      <c r="J76" s="93" t="s">
        <v>45</v>
      </c>
      <c r="K76" s="26"/>
    </row>
    <row r="77" spans="2:11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26"/>
    </row>
    <row r="81" spans="2:1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26"/>
    </row>
    <row r="82" spans="2:11" s="1" customFormat="1" ht="24.95" customHeight="1">
      <c r="B82" s="26"/>
      <c r="C82" s="18" t="s">
        <v>91</v>
      </c>
      <c r="K82" s="26"/>
    </row>
    <row r="83" spans="2:11" s="1" customFormat="1" ht="6.95" customHeight="1">
      <c r="B83" s="26"/>
      <c r="K83" s="26"/>
    </row>
    <row r="84" spans="2:11" s="1" customFormat="1" ht="12" customHeight="1">
      <c r="B84" s="26"/>
      <c r="C84" s="23" t="s">
        <v>13</v>
      </c>
      <c r="K84" s="26"/>
    </row>
    <row r="85" spans="2:11" s="1" customFormat="1" ht="43.15" customHeight="1">
      <c r="B85" s="26"/>
      <c r="E85" s="189" t="str">
        <f>E7</f>
        <v>REPASPORT TRHLIN, NÁVRH SANACE V ARCHÍVU V OBLASTI SCHŮDKŮ 
DOMINIKÁNSKÉ NÁM. 1 V BRNĚ
Technická výpomoc</v>
      </c>
      <c r="F85" s="190"/>
      <c r="G85" s="190"/>
      <c r="H85" s="190"/>
      <c r="K85" s="26"/>
    </row>
    <row r="86" spans="2:11" s="1" customFormat="1" ht="12" customHeight="1">
      <c r="B86" s="26"/>
      <c r="C86" s="23" t="s">
        <v>90</v>
      </c>
      <c r="K86" s="26"/>
    </row>
    <row r="87" spans="2:11" s="1" customFormat="1" ht="16.5" customHeight="1">
      <c r="B87" s="26"/>
      <c r="E87" s="166" t="str">
        <f>E9</f>
        <v xml:space="preserve">02 - Sanace trhlin </v>
      </c>
      <c r="F87" s="191"/>
      <c r="G87" s="191"/>
      <c r="H87" s="191"/>
      <c r="K87" s="26"/>
    </row>
    <row r="88" spans="2:11" s="1" customFormat="1" ht="6.95" customHeight="1">
      <c r="B88" s="26"/>
      <c r="K88" s="26"/>
    </row>
    <row r="89" spans="2:11" s="1" customFormat="1" ht="12" customHeight="1">
      <c r="B89" s="26"/>
      <c r="C89" s="23" t="s">
        <v>16</v>
      </c>
      <c r="F89" s="21" t="str">
        <f>F12</f>
        <v>Brno</v>
      </c>
      <c r="I89" s="23" t="s">
        <v>17</v>
      </c>
      <c r="J89" s="46">
        <f>IF(J12="","",J12)</f>
        <v>45264</v>
      </c>
      <c r="K89" s="26"/>
    </row>
    <row r="90" spans="2:11" s="1" customFormat="1" ht="6.95" customHeight="1">
      <c r="B90" s="26"/>
      <c r="K90" s="26"/>
    </row>
    <row r="91" spans="2:11" s="1" customFormat="1" ht="15.2" customHeight="1">
      <c r="B91" s="26"/>
      <c r="C91" s="23" t="s">
        <v>18</v>
      </c>
      <c r="F91" s="21" t="str">
        <f>E15</f>
        <v xml:space="preserve"> </v>
      </c>
      <c r="I91" s="23" t="s">
        <v>23</v>
      </c>
      <c r="J91" s="24" t="str">
        <f>E21</f>
        <v>Ing. Martin Špička</v>
      </c>
      <c r="K91" s="26"/>
    </row>
    <row r="92" spans="2:11" s="1" customFormat="1" ht="15.2" customHeight="1">
      <c r="B92" s="26"/>
      <c r="C92" s="23" t="s">
        <v>22</v>
      </c>
      <c r="F92" s="21" t="str">
        <f>IF(E18="","",E18)</f>
        <v/>
      </c>
      <c r="I92" s="23" t="s">
        <v>27</v>
      </c>
      <c r="J92" s="24">
        <f>E24</f>
        <v>0</v>
      </c>
      <c r="K92" s="26"/>
    </row>
    <row r="93" spans="2:11" s="1" customFormat="1" ht="10.35" customHeight="1">
      <c r="B93" s="26"/>
      <c r="K93" s="26"/>
    </row>
    <row r="94" spans="2:11" s="1" customFormat="1" ht="29.25" customHeight="1">
      <c r="B94" s="26"/>
      <c r="C94" s="94" t="s">
        <v>92</v>
      </c>
      <c r="D94" s="87"/>
      <c r="E94" s="87"/>
      <c r="F94" s="87"/>
      <c r="G94" s="87"/>
      <c r="H94" s="87"/>
      <c r="I94" s="87"/>
      <c r="J94" s="95" t="s">
        <v>93</v>
      </c>
      <c r="K94" s="26"/>
    </row>
    <row r="95" spans="2:11" s="1" customFormat="1" ht="10.35" customHeight="1">
      <c r="B95" s="26"/>
      <c r="K95" s="26"/>
    </row>
    <row r="96" spans="2:46" s="1" customFormat="1" ht="22.9" customHeight="1">
      <c r="B96" s="26"/>
      <c r="C96" s="96" t="s">
        <v>94</v>
      </c>
      <c r="J96" s="60">
        <f>J122</f>
        <v>0</v>
      </c>
      <c r="K96" s="26"/>
      <c r="AT96" s="14" t="s">
        <v>95</v>
      </c>
    </row>
    <row r="97" spans="2:11" s="8" customFormat="1" ht="24.95" customHeight="1">
      <c r="B97" s="97"/>
      <c r="D97" s="98" t="s">
        <v>115</v>
      </c>
      <c r="E97" s="99"/>
      <c r="F97" s="99"/>
      <c r="G97" s="99"/>
      <c r="H97" s="99"/>
      <c r="I97" s="99"/>
      <c r="J97" s="100">
        <f>J123</f>
        <v>0</v>
      </c>
      <c r="K97" s="97"/>
    </row>
    <row r="98" spans="2:11" s="9" customFormat="1" ht="19.9" customHeight="1">
      <c r="B98" s="101"/>
      <c r="D98" s="102" t="s">
        <v>127</v>
      </c>
      <c r="E98" s="103"/>
      <c r="F98" s="103"/>
      <c r="G98" s="103"/>
      <c r="H98" s="103"/>
      <c r="I98" s="103"/>
      <c r="J98" s="104">
        <f>J124</f>
        <v>0</v>
      </c>
      <c r="K98" s="101"/>
    </row>
    <row r="99" spans="2:11" s="9" customFormat="1" ht="19.9" customHeight="1">
      <c r="B99" s="101"/>
      <c r="D99" s="102" t="s">
        <v>116</v>
      </c>
      <c r="E99" s="103"/>
      <c r="F99" s="103"/>
      <c r="G99" s="103"/>
      <c r="H99" s="103"/>
      <c r="I99" s="103"/>
      <c r="J99" s="104">
        <f>J127</f>
        <v>0</v>
      </c>
      <c r="K99" s="101"/>
    </row>
    <row r="100" spans="2:11" s="9" customFormat="1" ht="19.9" customHeight="1">
      <c r="B100" s="101"/>
      <c r="D100" s="102" t="s">
        <v>138</v>
      </c>
      <c r="E100" s="103"/>
      <c r="F100" s="103"/>
      <c r="G100" s="103"/>
      <c r="H100" s="103"/>
      <c r="I100" s="103"/>
      <c r="J100" s="104">
        <f>J139</f>
        <v>0</v>
      </c>
      <c r="K100" s="101"/>
    </row>
    <row r="101" spans="2:11" s="8" customFormat="1" ht="24.95" customHeight="1">
      <c r="B101" s="97"/>
      <c r="D101" s="98" t="s">
        <v>139</v>
      </c>
      <c r="E101" s="99"/>
      <c r="F101" s="99"/>
      <c r="G101" s="99"/>
      <c r="H101" s="99"/>
      <c r="I101" s="99"/>
      <c r="J101" s="100">
        <f>J144</f>
        <v>0</v>
      </c>
      <c r="K101" s="97"/>
    </row>
    <row r="102" spans="2:11" s="9" customFormat="1" ht="19.9" customHeight="1">
      <c r="B102" s="101"/>
      <c r="D102" s="102" t="s">
        <v>140</v>
      </c>
      <c r="E102" s="103"/>
      <c r="F102" s="103"/>
      <c r="G102" s="103"/>
      <c r="H102" s="103"/>
      <c r="I102" s="103"/>
      <c r="J102" s="104">
        <f>J145</f>
        <v>0</v>
      </c>
      <c r="K102" s="101"/>
    </row>
    <row r="103" spans="2:11" s="1" customFormat="1" ht="21.75" customHeight="1">
      <c r="B103" s="26"/>
      <c r="K103" s="26"/>
    </row>
    <row r="104" spans="2:11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26"/>
    </row>
    <row r="108" spans="2:11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26"/>
    </row>
    <row r="109" spans="2:11" s="1" customFormat="1" ht="24.95" customHeight="1">
      <c r="B109" s="26"/>
      <c r="C109" s="18" t="s">
        <v>96</v>
      </c>
      <c r="K109" s="26"/>
    </row>
    <row r="110" spans="2:11" s="1" customFormat="1" ht="6.95" customHeight="1">
      <c r="B110" s="26"/>
      <c r="K110" s="26"/>
    </row>
    <row r="111" spans="2:11" s="1" customFormat="1" ht="12" customHeight="1">
      <c r="B111" s="26"/>
      <c r="C111" s="23" t="s">
        <v>13</v>
      </c>
      <c r="K111" s="26"/>
    </row>
    <row r="112" spans="2:11" s="1" customFormat="1" ht="47.45" customHeight="1">
      <c r="B112" s="26"/>
      <c r="E112" s="189" t="str">
        <f>E7</f>
        <v>REPASPORT TRHLIN, NÁVRH SANACE V ARCHÍVU V OBLASTI SCHŮDKŮ 
DOMINIKÁNSKÉ NÁM. 1 V BRNĚ
Technická výpomoc</v>
      </c>
      <c r="F112" s="190"/>
      <c r="G112" s="190"/>
      <c r="H112" s="190"/>
      <c r="K112" s="26"/>
    </row>
    <row r="113" spans="2:11" s="1" customFormat="1" ht="12" customHeight="1">
      <c r="B113" s="26"/>
      <c r="C113" s="23" t="s">
        <v>90</v>
      </c>
      <c r="K113" s="26"/>
    </row>
    <row r="114" spans="2:11" s="1" customFormat="1" ht="16.5" customHeight="1">
      <c r="B114" s="26"/>
      <c r="E114" s="166" t="str">
        <f>E9</f>
        <v xml:space="preserve">02 - Sanace trhlin </v>
      </c>
      <c r="F114" s="191"/>
      <c r="G114" s="191"/>
      <c r="H114" s="191"/>
      <c r="K114" s="26"/>
    </row>
    <row r="115" spans="2:11" s="1" customFormat="1" ht="6.95" customHeight="1">
      <c r="B115" s="26"/>
      <c r="K115" s="26"/>
    </row>
    <row r="116" spans="2:11" s="1" customFormat="1" ht="12" customHeight="1">
      <c r="B116" s="26"/>
      <c r="C116" s="23" t="s">
        <v>16</v>
      </c>
      <c r="F116" s="21" t="str">
        <f>F12</f>
        <v>Brno</v>
      </c>
      <c r="I116" s="23" t="s">
        <v>17</v>
      </c>
      <c r="J116" s="46">
        <f>IF(J12="","",J12)</f>
        <v>45264</v>
      </c>
      <c r="K116" s="26"/>
    </row>
    <row r="117" spans="2:11" s="1" customFormat="1" ht="6.95" customHeight="1">
      <c r="B117" s="26"/>
      <c r="K117" s="26"/>
    </row>
    <row r="118" spans="2:11" s="1" customFormat="1" ht="15.2" customHeight="1">
      <c r="B118" s="26"/>
      <c r="C118" s="23" t="s">
        <v>18</v>
      </c>
      <c r="F118" s="21" t="str">
        <f>E15</f>
        <v xml:space="preserve"> </v>
      </c>
      <c r="I118" s="23" t="s">
        <v>23</v>
      </c>
      <c r="J118" s="24" t="str">
        <f>E21</f>
        <v>Ing. Martin Špička</v>
      </c>
      <c r="K118" s="26"/>
    </row>
    <row r="119" spans="2:11" s="1" customFormat="1" ht="15.2" customHeight="1">
      <c r="B119" s="26"/>
      <c r="C119" s="23" t="s">
        <v>22</v>
      </c>
      <c r="F119" s="21" t="str">
        <f>IF(E18="","",E18)</f>
        <v/>
      </c>
      <c r="I119" s="23" t="s">
        <v>27</v>
      </c>
      <c r="J119" s="24">
        <f>E24</f>
        <v>0</v>
      </c>
      <c r="K119" s="26"/>
    </row>
    <row r="120" spans="2:11" s="1" customFormat="1" ht="10.35" customHeight="1">
      <c r="B120" s="26"/>
      <c r="K120" s="26"/>
    </row>
    <row r="121" spans="2:19" s="10" customFormat="1" ht="29.25" customHeight="1">
      <c r="B121" s="105"/>
      <c r="C121" s="106" t="s">
        <v>97</v>
      </c>
      <c r="D121" s="107" t="s">
        <v>54</v>
      </c>
      <c r="E121" s="107" t="s">
        <v>50</v>
      </c>
      <c r="F121" s="107" t="s">
        <v>51</v>
      </c>
      <c r="G121" s="107" t="s">
        <v>98</v>
      </c>
      <c r="H121" s="107" t="s">
        <v>99</v>
      </c>
      <c r="I121" s="107" t="s">
        <v>100</v>
      </c>
      <c r="J121" s="107" t="s">
        <v>93</v>
      </c>
      <c r="K121" s="105"/>
      <c r="L121" s="53" t="s">
        <v>1</v>
      </c>
      <c r="M121" s="54" t="s">
        <v>33</v>
      </c>
      <c r="N121" s="54" t="s">
        <v>101</v>
      </c>
      <c r="O121" s="54" t="s">
        <v>102</v>
      </c>
      <c r="P121" s="54" t="s">
        <v>103</v>
      </c>
      <c r="Q121" s="54" t="s">
        <v>104</v>
      </c>
      <c r="R121" s="54" t="s">
        <v>105</v>
      </c>
      <c r="S121" s="55" t="s">
        <v>106</v>
      </c>
    </row>
    <row r="122" spans="2:62" s="1" customFormat="1" ht="22.9" customHeight="1">
      <c r="B122" s="26"/>
      <c r="C122" s="58" t="s">
        <v>107</v>
      </c>
      <c r="J122" s="108">
        <f>BJ122</f>
        <v>0</v>
      </c>
      <c r="K122" s="26"/>
      <c r="L122" s="56"/>
      <c r="M122" s="47"/>
      <c r="N122" s="47"/>
      <c r="O122" s="109">
        <f>O123+O144</f>
        <v>519.43868</v>
      </c>
      <c r="P122" s="47"/>
      <c r="Q122" s="109">
        <f>Q123+Q144</f>
        <v>4.47894</v>
      </c>
      <c r="R122" s="47"/>
      <c r="S122" s="110">
        <f>S123+S144</f>
        <v>4.866</v>
      </c>
      <c r="AS122" s="14" t="s">
        <v>68</v>
      </c>
      <c r="AT122" s="14" t="s">
        <v>95</v>
      </c>
      <c r="BJ122" s="111">
        <f>BJ123+BJ144</f>
        <v>0</v>
      </c>
    </row>
    <row r="123" spans="2:62" s="11" customFormat="1" ht="25.9" customHeight="1">
      <c r="B123" s="112"/>
      <c r="D123" s="113" t="s">
        <v>68</v>
      </c>
      <c r="E123" s="114" t="s">
        <v>117</v>
      </c>
      <c r="F123" s="114" t="s">
        <v>118</v>
      </c>
      <c r="J123" s="115">
        <f>BJ123</f>
        <v>0</v>
      </c>
      <c r="K123" s="112"/>
      <c r="L123" s="116"/>
      <c r="O123" s="117">
        <f>O124+O127+O139</f>
        <v>519.43868</v>
      </c>
      <c r="Q123" s="117">
        <f>Q124+Q127+Q139</f>
        <v>4.47894</v>
      </c>
      <c r="S123" s="118">
        <f>S124+S127+S139</f>
        <v>4.866</v>
      </c>
      <c r="AQ123" s="113" t="s">
        <v>76</v>
      </c>
      <c r="AS123" s="119" t="s">
        <v>68</v>
      </c>
      <c r="AT123" s="119" t="s">
        <v>69</v>
      </c>
      <c r="AX123" s="113" t="s">
        <v>108</v>
      </c>
      <c r="BJ123" s="120">
        <f>BJ124+BJ127+BJ139</f>
        <v>0</v>
      </c>
    </row>
    <row r="124" spans="2:62" s="11" customFormat="1" ht="22.9" customHeight="1">
      <c r="B124" s="112"/>
      <c r="D124" s="113" t="s">
        <v>68</v>
      </c>
      <c r="E124" s="121" t="s">
        <v>128</v>
      </c>
      <c r="F124" s="121" t="s">
        <v>129</v>
      </c>
      <c r="J124" s="122">
        <f>BJ124</f>
        <v>0</v>
      </c>
      <c r="K124" s="112"/>
      <c r="L124" s="116"/>
      <c r="O124" s="117">
        <f>SUM(O125:O126)</f>
        <v>67.946</v>
      </c>
      <c r="Q124" s="117">
        <f>SUM(Q125:Q126)</f>
        <v>1.9715999999999998</v>
      </c>
      <c r="S124" s="118">
        <f>SUM(S125:S126)</f>
        <v>0</v>
      </c>
      <c r="AQ124" s="113" t="s">
        <v>76</v>
      </c>
      <c r="AS124" s="119" t="s">
        <v>68</v>
      </c>
      <c r="AT124" s="119" t="s">
        <v>76</v>
      </c>
      <c r="AX124" s="113" t="s">
        <v>108</v>
      </c>
      <c r="BJ124" s="120">
        <f>SUM(BJ125:BJ126)</f>
        <v>0</v>
      </c>
    </row>
    <row r="125" spans="2:64" s="1" customFormat="1" ht="24.2" customHeight="1">
      <c r="B125" s="123"/>
      <c r="C125" s="124" t="s">
        <v>76</v>
      </c>
      <c r="D125" s="124" t="s">
        <v>109</v>
      </c>
      <c r="E125" s="125" t="s">
        <v>130</v>
      </c>
      <c r="F125" s="126" t="s">
        <v>221</v>
      </c>
      <c r="G125" s="127" t="s">
        <v>114</v>
      </c>
      <c r="H125" s="128">
        <v>53</v>
      </c>
      <c r="I125" s="129"/>
      <c r="J125" s="129">
        <f>ROUND(I125*H125,2)</f>
        <v>0</v>
      </c>
      <c r="K125" s="26"/>
      <c r="L125" s="130" t="s">
        <v>1</v>
      </c>
      <c r="M125" s="131" t="s">
        <v>34</v>
      </c>
      <c r="N125" s="132">
        <v>1.142</v>
      </c>
      <c r="O125" s="132">
        <f>N125*H125</f>
        <v>60.525999999999996</v>
      </c>
      <c r="P125" s="132">
        <v>0.0372</v>
      </c>
      <c r="Q125" s="132">
        <f>P125*H125</f>
        <v>1.9715999999999998</v>
      </c>
      <c r="R125" s="132">
        <v>0</v>
      </c>
      <c r="S125" s="133">
        <f>R125*H125</f>
        <v>0</v>
      </c>
      <c r="AQ125" s="134" t="s">
        <v>122</v>
      </c>
      <c r="AS125" s="134" t="s">
        <v>109</v>
      </c>
      <c r="AT125" s="134" t="s">
        <v>77</v>
      </c>
      <c r="AX125" s="14" t="s">
        <v>108</v>
      </c>
      <c r="BD125" s="135">
        <f>IF(M125="základní",J125,0)</f>
        <v>0</v>
      </c>
      <c r="BE125" s="135">
        <f>IF(M125="snížená",J125,0)</f>
        <v>0</v>
      </c>
      <c r="BF125" s="135">
        <f>IF(M125="zákl. přenesená",J125,0)</f>
        <v>0</v>
      </c>
      <c r="BG125" s="135">
        <f>IF(M125="sníž. přenesená",J125,0)</f>
        <v>0</v>
      </c>
      <c r="BH125" s="135">
        <f>IF(M125="nulová",J125,0)</f>
        <v>0</v>
      </c>
      <c r="BI125" s="14" t="s">
        <v>76</v>
      </c>
      <c r="BJ125" s="135">
        <f>ROUND(I125*H125,2)</f>
        <v>0</v>
      </c>
      <c r="BK125" s="14" t="s">
        <v>122</v>
      </c>
      <c r="BL125" s="134" t="s">
        <v>141</v>
      </c>
    </row>
    <row r="126" spans="2:64" s="1" customFormat="1" ht="30" customHeight="1">
      <c r="B126" s="123"/>
      <c r="C126" s="124" t="s">
        <v>77</v>
      </c>
      <c r="D126" s="124" t="s">
        <v>109</v>
      </c>
      <c r="E126" s="125" t="s">
        <v>237</v>
      </c>
      <c r="F126" s="126" t="s">
        <v>238</v>
      </c>
      <c r="G126" s="127" t="s">
        <v>114</v>
      </c>
      <c r="H126" s="128">
        <v>53</v>
      </c>
      <c r="I126" s="129"/>
      <c r="J126" s="129">
        <f>ROUND(I126*H126,2)</f>
        <v>0</v>
      </c>
      <c r="K126" s="26"/>
      <c r="L126" s="130" t="s">
        <v>1</v>
      </c>
      <c r="M126" s="131" t="s">
        <v>34</v>
      </c>
      <c r="N126" s="132">
        <v>0.14</v>
      </c>
      <c r="O126" s="132">
        <f>N126*H126</f>
        <v>7.420000000000001</v>
      </c>
      <c r="P126" s="132">
        <v>0</v>
      </c>
      <c r="Q126" s="132">
        <f>P126*H126</f>
        <v>0</v>
      </c>
      <c r="R126" s="132">
        <v>0</v>
      </c>
      <c r="S126" s="133">
        <f>R126*H126</f>
        <v>0</v>
      </c>
      <c r="AQ126" s="134" t="s">
        <v>122</v>
      </c>
      <c r="AS126" s="134" t="s">
        <v>109</v>
      </c>
      <c r="AT126" s="134" t="s">
        <v>77</v>
      </c>
      <c r="AX126" s="14" t="s">
        <v>108</v>
      </c>
      <c r="BD126" s="135">
        <f>IF(M126="základní",J126,0)</f>
        <v>0</v>
      </c>
      <c r="BE126" s="135">
        <f>IF(M126="snížená",J126,0)</f>
        <v>0</v>
      </c>
      <c r="BF126" s="135">
        <f>IF(M126="zákl. přenesená",J126,0)</f>
        <v>0</v>
      </c>
      <c r="BG126" s="135">
        <f>IF(M126="sníž. přenesená",J126,0)</f>
        <v>0</v>
      </c>
      <c r="BH126" s="135">
        <f>IF(M126="nulová",J126,0)</f>
        <v>0</v>
      </c>
      <c r="BI126" s="14" t="s">
        <v>76</v>
      </c>
      <c r="BJ126" s="135">
        <f>ROUND(I126*H126,2)</f>
        <v>0</v>
      </c>
      <c r="BK126" s="14" t="s">
        <v>122</v>
      </c>
      <c r="BL126" s="134" t="s">
        <v>142</v>
      </c>
    </row>
    <row r="127" spans="2:62" s="11" customFormat="1" ht="22.9" customHeight="1">
      <c r="B127" s="112"/>
      <c r="D127" s="113" t="s">
        <v>68</v>
      </c>
      <c r="E127" s="121" t="s">
        <v>119</v>
      </c>
      <c r="F127" s="121" t="s">
        <v>120</v>
      </c>
      <c r="J127" s="122">
        <f>BJ127</f>
        <v>0</v>
      </c>
      <c r="K127" s="112"/>
      <c r="L127" s="116"/>
      <c r="O127" s="117">
        <f>SUM(O128:O138)</f>
        <v>451.263</v>
      </c>
      <c r="Q127" s="117">
        <f>SUM(Q128:Q138)</f>
        <v>2.50734</v>
      </c>
      <c r="S127" s="118">
        <f>SUM(S128:S138)</f>
        <v>4.866</v>
      </c>
      <c r="AQ127" s="113" t="s">
        <v>76</v>
      </c>
      <c r="AS127" s="119" t="s">
        <v>68</v>
      </c>
      <c r="AT127" s="119" t="s">
        <v>76</v>
      </c>
      <c r="AX127" s="113" t="s">
        <v>108</v>
      </c>
      <c r="BJ127" s="120">
        <f>SUM(BJ128:BJ138)</f>
        <v>0</v>
      </c>
    </row>
    <row r="128" spans="2:64" s="1" customFormat="1" ht="37.9" customHeight="1">
      <c r="B128" s="123"/>
      <c r="C128" s="124" t="s">
        <v>113</v>
      </c>
      <c r="D128" s="124" t="s">
        <v>109</v>
      </c>
      <c r="E128" s="125" t="s">
        <v>143</v>
      </c>
      <c r="F128" s="126" t="s">
        <v>222</v>
      </c>
      <c r="G128" s="127" t="s">
        <v>114</v>
      </c>
      <c r="H128" s="128">
        <v>68</v>
      </c>
      <c r="I128" s="129"/>
      <c r="J128" s="129">
        <f>ROUND(I128*H128,2)</f>
        <v>0</v>
      </c>
      <c r="K128" s="26"/>
      <c r="L128" s="130" t="s">
        <v>1</v>
      </c>
      <c r="M128" s="131" t="s">
        <v>34</v>
      </c>
      <c r="N128" s="132">
        <v>0.22</v>
      </c>
      <c r="O128" s="132">
        <f>N128*H128</f>
        <v>14.96</v>
      </c>
      <c r="P128" s="132">
        <v>0</v>
      </c>
      <c r="Q128" s="132">
        <f>P128*H128</f>
        <v>0</v>
      </c>
      <c r="R128" s="132">
        <v>0.059</v>
      </c>
      <c r="S128" s="133">
        <f>R128*H128</f>
        <v>4.012</v>
      </c>
      <c r="AQ128" s="134" t="s">
        <v>122</v>
      </c>
      <c r="AS128" s="134" t="s">
        <v>109</v>
      </c>
      <c r="AT128" s="134" t="s">
        <v>77</v>
      </c>
      <c r="AX128" s="14" t="s">
        <v>108</v>
      </c>
      <c r="BD128" s="135">
        <f>IF(M128="základní",J128,0)</f>
        <v>0</v>
      </c>
      <c r="BE128" s="135">
        <f>IF(M128="snížená",J128,0)</f>
        <v>0</v>
      </c>
      <c r="BF128" s="135">
        <f>IF(M128="zákl. přenesená",J128,0)</f>
        <v>0</v>
      </c>
      <c r="BG128" s="135">
        <f>IF(M128="sníž. přenesená",J128,0)</f>
        <v>0</v>
      </c>
      <c r="BH128" s="135">
        <f>IF(M128="nulová",J128,0)</f>
        <v>0</v>
      </c>
      <c r="BI128" s="14" t="s">
        <v>76</v>
      </c>
      <c r="BJ128" s="135">
        <f>ROUND(I128*H128,2)</f>
        <v>0</v>
      </c>
      <c r="BK128" s="14" t="s">
        <v>122</v>
      </c>
      <c r="BL128" s="134" t="s">
        <v>144</v>
      </c>
    </row>
    <row r="129" spans="2:64" s="1" customFormat="1" ht="21.75" customHeight="1">
      <c r="B129" s="123"/>
      <c r="C129" s="124" t="s">
        <v>122</v>
      </c>
      <c r="D129" s="124" t="s">
        <v>109</v>
      </c>
      <c r="E129" s="125" t="s">
        <v>131</v>
      </c>
      <c r="F129" s="126" t="s">
        <v>132</v>
      </c>
      <c r="G129" s="127" t="s">
        <v>114</v>
      </c>
      <c r="H129" s="128">
        <v>53</v>
      </c>
      <c r="I129" s="129"/>
      <c r="J129" s="129">
        <f>ROUND(I129*H129,2)</f>
        <v>0</v>
      </c>
      <c r="K129" s="26"/>
      <c r="L129" s="130" t="s">
        <v>1</v>
      </c>
      <c r="M129" s="131" t="s">
        <v>34</v>
      </c>
      <c r="N129" s="132">
        <v>0.22</v>
      </c>
      <c r="O129" s="132">
        <f>N129*H129</f>
        <v>11.66</v>
      </c>
      <c r="P129" s="132">
        <v>0</v>
      </c>
      <c r="Q129" s="132">
        <f>P129*H129</f>
        <v>0</v>
      </c>
      <c r="R129" s="132">
        <v>0.014</v>
      </c>
      <c r="S129" s="133">
        <f>R129*H129</f>
        <v>0.742</v>
      </c>
      <c r="AQ129" s="134" t="s">
        <v>122</v>
      </c>
      <c r="AS129" s="134" t="s">
        <v>109</v>
      </c>
      <c r="AT129" s="134" t="s">
        <v>77</v>
      </c>
      <c r="AX129" s="14" t="s">
        <v>108</v>
      </c>
      <c r="BD129" s="135">
        <f>IF(M129="základní",J129,0)</f>
        <v>0</v>
      </c>
      <c r="BE129" s="135">
        <f>IF(M129="snížená",J129,0)</f>
        <v>0</v>
      </c>
      <c r="BF129" s="135">
        <f>IF(M129="zákl. přenesená",J129,0)</f>
        <v>0</v>
      </c>
      <c r="BG129" s="135">
        <f>IF(M129="sníž. přenesená",J129,0)</f>
        <v>0</v>
      </c>
      <c r="BH129" s="135">
        <f>IF(M129="nulová",J129,0)</f>
        <v>0</v>
      </c>
      <c r="BI129" s="14" t="s">
        <v>76</v>
      </c>
      <c r="BJ129" s="135">
        <f>ROUND(I129*H129,2)</f>
        <v>0</v>
      </c>
      <c r="BK129" s="14" t="s">
        <v>122</v>
      </c>
      <c r="BL129" s="134" t="s">
        <v>145</v>
      </c>
    </row>
    <row r="130" spans="2:64" s="1" customFormat="1" ht="24.2" customHeight="1">
      <c r="B130" s="123"/>
      <c r="C130" s="124" t="s">
        <v>135</v>
      </c>
      <c r="D130" s="124" t="s">
        <v>109</v>
      </c>
      <c r="E130" s="125" t="s">
        <v>133</v>
      </c>
      <c r="F130" s="126" t="s">
        <v>134</v>
      </c>
      <c r="G130" s="127" t="s">
        <v>114</v>
      </c>
      <c r="H130" s="128">
        <v>53</v>
      </c>
      <c r="I130" s="129"/>
      <c r="J130" s="129">
        <f>ROUND(I130*H130,2)</f>
        <v>0</v>
      </c>
      <c r="K130" s="26"/>
      <c r="L130" s="130" t="s">
        <v>1</v>
      </c>
      <c r="M130" s="131" t="s">
        <v>34</v>
      </c>
      <c r="N130" s="132">
        <v>0.404</v>
      </c>
      <c r="O130" s="132">
        <f>N130*H130</f>
        <v>21.412000000000003</v>
      </c>
      <c r="P130" s="132">
        <v>0</v>
      </c>
      <c r="Q130" s="132">
        <f>P130*H130</f>
        <v>0</v>
      </c>
      <c r="R130" s="132">
        <v>0</v>
      </c>
      <c r="S130" s="133">
        <f>R130*H130</f>
        <v>0</v>
      </c>
      <c r="AQ130" s="134" t="s">
        <v>122</v>
      </c>
      <c r="AS130" s="134" t="s">
        <v>109</v>
      </c>
      <c r="AT130" s="134" t="s">
        <v>77</v>
      </c>
      <c r="AX130" s="14" t="s">
        <v>108</v>
      </c>
      <c r="BD130" s="135">
        <f>IF(M130="základní",J130,0)</f>
        <v>0</v>
      </c>
      <c r="BE130" s="135">
        <f>IF(M130="snížená",J130,0)</f>
        <v>0</v>
      </c>
      <c r="BF130" s="135">
        <f>IF(M130="zákl. přenesená",J130,0)</f>
        <v>0</v>
      </c>
      <c r="BG130" s="135">
        <f>IF(M130="sníž. přenesená",J130,0)</f>
        <v>0</v>
      </c>
      <c r="BH130" s="135">
        <f>IF(M130="nulová",J130,0)</f>
        <v>0</v>
      </c>
      <c r="BI130" s="14" t="s">
        <v>76</v>
      </c>
      <c r="BJ130" s="135">
        <f>ROUND(I130*H130,2)</f>
        <v>0</v>
      </c>
      <c r="BK130" s="14" t="s">
        <v>122</v>
      </c>
      <c r="BL130" s="134" t="s">
        <v>146</v>
      </c>
    </row>
    <row r="131" spans="2:64" s="1" customFormat="1" ht="24.2" customHeight="1">
      <c r="B131" s="123"/>
      <c r="C131" s="124" t="s">
        <v>128</v>
      </c>
      <c r="D131" s="124" t="s">
        <v>109</v>
      </c>
      <c r="E131" s="125" t="s">
        <v>147</v>
      </c>
      <c r="F131" s="126" t="s">
        <v>148</v>
      </c>
      <c r="G131" s="127" t="s">
        <v>149</v>
      </c>
      <c r="H131" s="128">
        <v>53</v>
      </c>
      <c r="I131" s="129"/>
      <c r="J131" s="129">
        <f>ROUND(I131*H131,2)</f>
        <v>0</v>
      </c>
      <c r="K131" s="26"/>
      <c r="L131" s="130" t="s">
        <v>1</v>
      </c>
      <c r="M131" s="131" t="s">
        <v>34</v>
      </c>
      <c r="N131" s="132">
        <v>0.21</v>
      </c>
      <c r="O131" s="132">
        <f>N131*H131</f>
        <v>11.129999999999999</v>
      </c>
      <c r="P131" s="132">
        <v>0</v>
      </c>
      <c r="Q131" s="132">
        <f>P131*H131</f>
        <v>0</v>
      </c>
      <c r="R131" s="132">
        <v>0</v>
      </c>
      <c r="S131" s="133">
        <f>R131*H131</f>
        <v>0</v>
      </c>
      <c r="AQ131" s="134" t="s">
        <v>122</v>
      </c>
      <c r="AS131" s="134" t="s">
        <v>109</v>
      </c>
      <c r="AT131" s="134" t="s">
        <v>77</v>
      </c>
      <c r="AX131" s="14" t="s">
        <v>108</v>
      </c>
      <c r="BD131" s="135">
        <f>IF(M131="základní",J131,0)</f>
        <v>0</v>
      </c>
      <c r="BE131" s="135">
        <f>IF(M131="snížená",J131,0)</f>
        <v>0</v>
      </c>
      <c r="BF131" s="135">
        <f>IF(M131="zákl. přenesená",J131,0)</f>
        <v>0</v>
      </c>
      <c r="BG131" s="135">
        <f>IF(M131="sníž. přenesená",J131,0)</f>
        <v>0</v>
      </c>
      <c r="BH131" s="135">
        <f>IF(M131="nulová",J131,0)</f>
        <v>0</v>
      </c>
      <c r="BI131" s="14" t="s">
        <v>76</v>
      </c>
      <c r="BJ131" s="135">
        <f>ROUND(I131*H131,2)</f>
        <v>0</v>
      </c>
      <c r="BK131" s="14" t="s">
        <v>122</v>
      </c>
      <c r="BL131" s="134" t="s">
        <v>150</v>
      </c>
    </row>
    <row r="132" spans="2:50" s="12" customFormat="1" ht="12">
      <c r="B132" s="136"/>
      <c r="D132" s="137" t="s">
        <v>110</v>
      </c>
      <c r="E132" s="138" t="s">
        <v>1</v>
      </c>
      <c r="F132" s="139" t="s">
        <v>232</v>
      </c>
      <c r="H132" s="140">
        <v>53</v>
      </c>
      <c r="K132" s="136"/>
      <c r="L132" s="141"/>
      <c r="S132" s="142"/>
      <c r="AS132" s="138" t="s">
        <v>110</v>
      </c>
      <c r="AT132" s="138" t="s">
        <v>77</v>
      </c>
      <c r="AU132" s="12" t="s">
        <v>77</v>
      </c>
      <c r="AV132" s="12" t="s">
        <v>26</v>
      </c>
      <c r="AW132" s="12" t="s">
        <v>76</v>
      </c>
      <c r="AX132" s="138" t="s">
        <v>108</v>
      </c>
    </row>
    <row r="133" spans="2:64" s="1" customFormat="1" ht="24.2" customHeight="1">
      <c r="B133" s="123"/>
      <c r="C133" s="124" t="s">
        <v>151</v>
      </c>
      <c r="D133" s="124" t="s">
        <v>109</v>
      </c>
      <c r="E133" s="125" t="s">
        <v>152</v>
      </c>
      <c r="F133" s="126" t="s">
        <v>153</v>
      </c>
      <c r="G133" s="127" t="s">
        <v>114</v>
      </c>
      <c r="H133" s="128">
        <v>53</v>
      </c>
      <c r="I133" s="129"/>
      <c r="J133" s="129">
        <f>ROUND(I133*H133,2)</f>
        <v>0</v>
      </c>
      <c r="K133" s="26"/>
      <c r="L133" s="130" t="s">
        <v>1</v>
      </c>
      <c r="M133" s="131" t="s">
        <v>34</v>
      </c>
      <c r="N133" s="132">
        <v>0.827</v>
      </c>
      <c r="O133" s="132">
        <f>N133*H133</f>
        <v>43.830999999999996</v>
      </c>
      <c r="P133" s="132">
        <v>0.03908</v>
      </c>
      <c r="Q133" s="132">
        <f>P133*H133</f>
        <v>2.07124</v>
      </c>
      <c r="R133" s="132">
        <v>0</v>
      </c>
      <c r="S133" s="133">
        <f>R133*H133</f>
        <v>0</v>
      </c>
      <c r="AQ133" s="134" t="s">
        <v>122</v>
      </c>
      <c r="AS133" s="134" t="s">
        <v>109</v>
      </c>
      <c r="AT133" s="134" t="s">
        <v>77</v>
      </c>
      <c r="AX133" s="14" t="s">
        <v>108</v>
      </c>
      <c r="BD133" s="135">
        <f>IF(M133="základní",J133,0)</f>
        <v>0</v>
      </c>
      <c r="BE133" s="135">
        <f>IF(M133="snížená",J133,0)</f>
        <v>0</v>
      </c>
      <c r="BF133" s="135">
        <f>IF(M133="zákl. přenesená",J133,0)</f>
        <v>0</v>
      </c>
      <c r="BG133" s="135">
        <f>IF(M133="sníž. přenesená",J133,0)</f>
        <v>0</v>
      </c>
      <c r="BH133" s="135">
        <f>IF(M133="nulová",J133,0)</f>
        <v>0</v>
      </c>
      <c r="BI133" s="14" t="s">
        <v>76</v>
      </c>
      <c r="BJ133" s="135">
        <f>ROUND(I133*H133,2)</f>
        <v>0</v>
      </c>
      <c r="BK133" s="14" t="s">
        <v>122</v>
      </c>
      <c r="BL133" s="134" t="s">
        <v>154</v>
      </c>
    </row>
    <row r="134" spans="2:64" s="1" customFormat="1" ht="24.2" customHeight="1">
      <c r="B134" s="123"/>
      <c r="C134" s="124" t="s">
        <v>126</v>
      </c>
      <c r="D134" s="124" t="s">
        <v>109</v>
      </c>
      <c r="E134" s="125" t="s">
        <v>136</v>
      </c>
      <c r="F134" s="126" t="s">
        <v>137</v>
      </c>
      <c r="G134" s="127" t="s">
        <v>114</v>
      </c>
      <c r="H134" s="128">
        <v>53</v>
      </c>
      <c r="I134" s="129"/>
      <c r="J134" s="129">
        <f>ROUND(I134*H134,2)</f>
        <v>0</v>
      </c>
      <c r="K134" s="26"/>
      <c r="L134" s="130" t="s">
        <v>1</v>
      </c>
      <c r="M134" s="131" t="s">
        <v>34</v>
      </c>
      <c r="N134" s="132">
        <v>1.04</v>
      </c>
      <c r="O134" s="132">
        <f>N134*H134</f>
        <v>55.120000000000005</v>
      </c>
      <c r="P134" s="132">
        <v>0</v>
      </c>
      <c r="Q134" s="132">
        <f>P134*H134</f>
        <v>0</v>
      </c>
      <c r="R134" s="132">
        <v>0</v>
      </c>
      <c r="S134" s="133">
        <f>R134*H134</f>
        <v>0</v>
      </c>
      <c r="AQ134" s="134" t="s">
        <v>122</v>
      </c>
      <c r="AS134" s="134" t="s">
        <v>109</v>
      </c>
      <c r="AT134" s="134" t="s">
        <v>77</v>
      </c>
      <c r="AX134" s="14" t="s">
        <v>108</v>
      </c>
      <c r="BD134" s="135">
        <f>IF(M134="základní",J134,0)</f>
        <v>0</v>
      </c>
      <c r="BE134" s="135">
        <f>IF(M134="snížená",J134,0)</f>
        <v>0</v>
      </c>
      <c r="BF134" s="135">
        <f>IF(M134="zákl. přenesená",J134,0)</f>
        <v>0</v>
      </c>
      <c r="BG134" s="135">
        <f>IF(M134="sníž. přenesená",J134,0)</f>
        <v>0</v>
      </c>
      <c r="BH134" s="135">
        <f>IF(M134="nulová",J134,0)</f>
        <v>0</v>
      </c>
      <c r="BI134" s="14" t="s">
        <v>76</v>
      </c>
      <c r="BJ134" s="135">
        <f>ROUND(I134*H134,2)</f>
        <v>0</v>
      </c>
      <c r="BK134" s="14" t="s">
        <v>122</v>
      </c>
      <c r="BL134" s="134" t="s">
        <v>155</v>
      </c>
    </row>
    <row r="135" spans="2:64" s="1" customFormat="1" ht="33" customHeight="1">
      <c r="B135" s="123"/>
      <c r="C135" s="124" t="s">
        <v>119</v>
      </c>
      <c r="D135" s="124" t="s">
        <v>109</v>
      </c>
      <c r="E135" s="125" t="s">
        <v>156</v>
      </c>
      <c r="F135" s="126" t="s">
        <v>157</v>
      </c>
      <c r="G135" s="127" t="s">
        <v>149</v>
      </c>
      <c r="H135" s="128">
        <v>33</v>
      </c>
      <c r="I135" s="129"/>
      <c r="J135" s="129">
        <f>ROUND(I135*H135,2)</f>
        <v>0</v>
      </c>
      <c r="K135" s="26"/>
      <c r="L135" s="130" t="s">
        <v>1</v>
      </c>
      <c r="M135" s="131" t="s">
        <v>34</v>
      </c>
      <c r="N135" s="132">
        <v>2.238</v>
      </c>
      <c r="O135" s="132">
        <f>N135*H135</f>
        <v>73.854</v>
      </c>
      <c r="P135" s="132">
        <v>0.00938</v>
      </c>
      <c r="Q135" s="132">
        <f>P135*H135</f>
        <v>0.30954</v>
      </c>
      <c r="R135" s="132">
        <v>0</v>
      </c>
      <c r="S135" s="133">
        <f>R135*H135</f>
        <v>0</v>
      </c>
      <c r="AQ135" s="134" t="s">
        <v>122</v>
      </c>
      <c r="AS135" s="134" t="s">
        <v>109</v>
      </c>
      <c r="AT135" s="134" t="s">
        <v>77</v>
      </c>
      <c r="AX135" s="14" t="s">
        <v>108</v>
      </c>
      <c r="BD135" s="135">
        <f>IF(M135="základní",J135,0)</f>
        <v>0</v>
      </c>
      <c r="BE135" s="135">
        <f>IF(M135="snížená",J135,0)</f>
        <v>0</v>
      </c>
      <c r="BF135" s="135">
        <f>IF(M135="zákl. přenesená",J135,0)</f>
        <v>0</v>
      </c>
      <c r="BG135" s="135">
        <f>IF(M135="sníž. přenesená",J135,0)</f>
        <v>0</v>
      </c>
      <c r="BH135" s="135">
        <f>IF(M135="nulová",J135,0)</f>
        <v>0</v>
      </c>
      <c r="BI135" s="14" t="s">
        <v>76</v>
      </c>
      <c r="BJ135" s="135">
        <f>ROUND(I135*H135,2)</f>
        <v>0</v>
      </c>
      <c r="BK135" s="14" t="s">
        <v>122</v>
      </c>
      <c r="BL135" s="134" t="s">
        <v>158</v>
      </c>
    </row>
    <row r="136" spans="2:50" s="12" customFormat="1" ht="12">
      <c r="B136" s="136"/>
      <c r="D136" s="137" t="s">
        <v>110</v>
      </c>
      <c r="E136" s="138" t="s">
        <v>1</v>
      </c>
      <c r="F136" s="139" t="s">
        <v>233</v>
      </c>
      <c r="H136" s="140">
        <v>33</v>
      </c>
      <c r="K136" s="136"/>
      <c r="L136" s="141"/>
      <c r="S136" s="142"/>
      <c r="AS136" s="138" t="s">
        <v>110</v>
      </c>
      <c r="AT136" s="138" t="s">
        <v>77</v>
      </c>
      <c r="AU136" s="12" t="s">
        <v>77</v>
      </c>
      <c r="AV136" s="12" t="s">
        <v>26</v>
      </c>
      <c r="AW136" s="12" t="s">
        <v>76</v>
      </c>
      <c r="AX136" s="138" t="s">
        <v>108</v>
      </c>
    </row>
    <row r="137" spans="2:64" s="1" customFormat="1" ht="24.2" customHeight="1">
      <c r="B137" s="123"/>
      <c r="C137" s="124" t="s">
        <v>85</v>
      </c>
      <c r="D137" s="124" t="s">
        <v>109</v>
      </c>
      <c r="E137" s="125" t="s">
        <v>159</v>
      </c>
      <c r="F137" s="126" t="s">
        <v>160</v>
      </c>
      <c r="G137" s="127" t="s">
        <v>149</v>
      </c>
      <c r="H137" s="128">
        <v>112</v>
      </c>
      <c r="I137" s="129"/>
      <c r="J137" s="129">
        <f>ROUND(I137*H137,2)</f>
        <v>0</v>
      </c>
      <c r="K137" s="26"/>
      <c r="L137" s="130" t="s">
        <v>1</v>
      </c>
      <c r="M137" s="131" t="s">
        <v>34</v>
      </c>
      <c r="N137" s="132">
        <v>1.958</v>
      </c>
      <c r="O137" s="132">
        <f>N137*H137</f>
        <v>219.296</v>
      </c>
      <c r="P137" s="132">
        <v>0.00113</v>
      </c>
      <c r="Q137" s="132">
        <f>P137*H137</f>
        <v>0.12656</v>
      </c>
      <c r="R137" s="132">
        <v>0.001</v>
      </c>
      <c r="S137" s="133">
        <f>R137*H137</f>
        <v>0.112</v>
      </c>
      <c r="AQ137" s="134" t="s">
        <v>122</v>
      </c>
      <c r="AS137" s="134" t="s">
        <v>109</v>
      </c>
      <c r="AT137" s="134" t="s">
        <v>77</v>
      </c>
      <c r="AX137" s="14" t="s">
        <v>108</v>
      </c>
      <c r="BD137" s="135">
        <f>IF(M137="základní",J137,0)</f>
        <v>0</v>
      </c>
      <c r="BE137" s="135">
        <f>IF(M137="snížená",J137,0)</f>
        <v>0</v>
      </c>
      <c r="BF137" s="135">
        <f>IF(M137="zákl. přenesená",J137,0)</f>
        <v>0</v>
      </c>
      <c r="BG137" s="135">
        <f>IF(M137="sníž. přenesená",J137,0)</f>
        <v>0</v>
      </c>
      <c r="BH137" s="135">
        <f>IF(M137="nulová",J137,0)</f>
        <v>0</v>
      </c>
      <c r="BI137" s="14" t="s">
        <v>76</v>
      </c>
      <c r="BJ137" s="135">
        <f>ROUND(I137*H137,2)</f>
        <v>0</v>
      </c>
      <c r="BK137" s="14" t="s">
        <v>122</v>
      </c>
      <c r="BL137" s="134" t="s">
        <v>161</v>
      </c>
    </row>
    <row r="138" spans="2:50" s="12" customFormat="1" ht="12">
      <c r="B138" s="136"/>
      <c r="D138" s="137" t="s">
        <v>110</v>
      </c>
      <c r="E138" s="138" t="s">
        <v>1</v>
      </c>
      <c r="F138" s="139" t="s">
        <v>234</v>
      </c>
      <c r="H138" s="140">
        <v>112</v>
      </c>
      <c r="K138" s="136"/>
      <c r="L138" s="141"/>
      <c r="S138" s="142"/>
      <c r="AS138" s="138" t="s">
        <v>110</v>
      </c>
      <c r="AT138" s="138" t="s">
        <v>77</v>
      </c>
      <c r="AU138" s="12" t="s">
        <v>77</v>
      </c>
      <c r="AV138" s="12" t="s">
        <v>26</v>
      </c>
      <c r="AW138" s="12" t="s">
        <v>76</v>
      </c>
      <c r="AX138" s="138" t="s">
        <v>108</v>
      </c>
    </row>
    <row r="139" spans="2:62" s="11" customFormat="1" ht="22.9" customHeight="1">
      <c r="B139" s="112"/>
      <c r="D139" s="113" t="s">
        <v>68</v>
      </c>
      <c r="E139" s="121" t="s">
        <v>162</v>
      </c>
      <c r="F139" s="121" t="s">
        <v>163</v>
      </c>
      <c r="J139" s="122">
        <f>BJ139</f>
        <v>0</v>
      </c>
      <c r="K139" s="112"/>
      <c r="L139" s="116"/>
      <c r="O139" s="117">
        <f>SUM(O140:O143)</f>
        <v>0.22968000000000002</v>
      </c>
      <c r="Q139" s="117">
        <f>SUM(Q140:Q143)</f>
        <v>0</v>
      </c>
      <c r="S139" s="118">
        <f>SUM(S140:S143)</f>
        <v>0</v>
      </c>
      <c r="AQ139" s="113" t="s">
        <v>76</v>
      </c>
      <c r="AS139" s="119" t="s">
        <v>68</v>
      </c>
      <c r="AT139" s="119" t="s">
        <v>76</v>
      </c>
      <c r="AX139" s="113" t="s">
        <v>108</v>
      </c>
      <c r="BJ139" s="120">
        <f>SUM(BJ140:BJ143)</f>
        <v>0</v>
      </c>
    </row>
    <row r="140" spans="2:64" s="1" customFormat="1" ht="24.2" customHeight="1">
      <c r="B140" s="123"/>
      <c r="C140" s="124" t="s">
        <v>86</v>
      </c>
      <c r="D140" s="124" t="s">
        <v>109</v>
      </c>
      <c r="E140" s="125" t="s">
        <v>164</v>
      </c>
      <c r="F140" s="126" t="s">
        <v>165</v>
      </c>
      <c r="G140" s="127" t="s">
        <v>112</v>
      </c>
      <c r="H140" s="128">
        <v>0.88</v>
      </c>
      <c r="I140" s="129"/>
      <c r="J140" s="129">
        <f>ROUND(I140*H140,2)</f>
        <v>0</v>
      </c>
      <c r="K140" s="26"/>
      <c r="L140" s="130" t="s">
        <v>1</v>
      </c>
      <c r="M140" s="131" t="s">
        <v>34</v>
      </c>
      <c r="N140" s="132">
        <v>0.006</v>
      </c>
      <c r="O140" s="132">
        <f>N140*H140</f>
        <v>0.00528</v>
      </c>
      <c r="P140" s="132">
        <v>0</v>
      </c>
      <c r="Q140" s="132">
        <f>P140*H140</f>
        <v>0</v>
      </c>
      <c r="R140" s="132">
        <v>0</v>
      </c>
      <c r="S140" s="133">
        <f>R140*H140</f>
        <v>0</v>
      </c>
      <c r="AQ140" s="134" t="s">
        <v>122</v>
      </c>
      <c r="AS140" s="134" t="s">
        <v>109</v>
      </c>
      <c r="AT140" s="134" t="s">
        <v>77</v>
      </c>
      <c r="AX140" s="14" t="s">
        <v>108</v>
      </c>
      <c r="BD140" s="135">
        <f>IF(M140="základní",J140,0)</f>
        <v>0</v>
      </c>
      <c r="BE140" s="135">
        <f>IF(M140="snížená",J140,0)</f>
        <v>0</v>
      </c>
      <c r="BF140" s="135">
        <f>IF(M140="zákl. přenesená",J140,0)</f>
        <v>0</v>
      </c>
      <c r="BG140" s="135">
        <f>IF(M140="sníž. přenesená",J140,0)</f>
        <v>0</v>
      </c>
      <c r="BH140" s="135">
        <f>IF(M140="nulová",J140,0)</f>
        <v>0</v>
      </c>
      <c r="BI140" s="14" t="s">
        <v>76</v>
      </c>
      <c r="BJ140" s="135">
        <f>ROUND(I140*H140,2)</f>
        <v>0</v>
      </c>
      <c r="BK140" s="14" t="s">
        <v>122</v>
      </c>
      <c r="BL140" s="134" t="s">
        <v>166</v>
      </c>
    </row>
    <row r="141" spans="2:50" s="12" customFormat="1" ht="12">
      <c r="B141" s="136"/>
      <c r="D141" s="137" t="s">
        <v>110</v>
      </c>
      <c r="E141" s="138" t="s">
        <v>1</v>
      </c>
      <c r="F141" s="139">
        <v>0.88</v>
      </c>
      <c r="H141" s="140">
        <v>0.88</v>
      </c>
      <c r="K141" s="136"/>
      <c r="L141" s="141"/>
      <c r="S141" s="142"/>
      <c r="AS141" s="138" t="s">
        <v>110</v>
      </c>
      <c r="AT141" s="138" t="s">
        <v>77</v>
      </c>
      <c r="AU141" s="12" t="s">
        <v>77</v>
      </c>
      <c r="AV141" s="12" t="s">
        <v>26</v>
      </c>
      <c r="AW141" s="12" t="s">
        <v>76</v>
      </c>
      <c r="AX141" s="138" t="s">
        <v>108</v>
      </c>
    </row>
    <row r="142" spans="2:64" s="1" customFormat="1" ht="33" customHeight="1">
      <c r="B142" s="123"/>
      <c r="C142" s="124" t="s">
        <v>167</v>
      </c>
      <c r="D142" s="124" t="s">
        <v>109</v>
      </c>
      <c r="E142" s="125" t="s">
        <v>168</v>
      </c>
      <c r="F142" s="126" t="s">
        <v>169</v>
      </c>
      <c r="G142" s="127" t="s">
        <v>112</v>
      </c>
      <c r="H142" s="128">
        <v>0.88</v>
      </c>
      <c r="I142" s="129"/>
      <c r="J142" s="129">
        <f>ROUND(I142*H142,2)</f>
        <v>0</v>
      </c>
      <c r="K142" s="26"/>
      <c r="L142" s="130" t="s">
        <v>1</v>
      </c>
      <c r="M142" s="131" t="s">
        <v>34</v>
      </c>
      <c r="N142" s="132">
        <v>0.255</v>
      </c>
      <c r="O142" s="132">
        <f>N142*H142</f>
        <v>0.22440000000000002</v>
      </c>
      <c r="P142" s="132">
        <v>0</v>
      </c>
      <c r="Q142" s="132">
        <f>P142*H142</f>
        <v>0</v>
      </c>
      <c r="R142" s="132">
        <v>0</v>
      </c>
      <c r="S142" s="133">
        <f>R142*H142</f>
        <v>0</v>
      </c>
      <c r="AQ142" s="134" t="s">
        <v>122</v>
      </c>
      <c r="AS142" s="134" t="s">
        <v>109</v>
      </c>
      <c r="AT142" s="134" t="s">
        <v>77</v>
      </c>
      <c r="AX142" s="14" t="s">
        <v>108</v>
      </c>
      <c r="BD142" s="135">
        <f>IF(M142="základní",J142,0)</f>
        <v>0</v>
      </c>
      <c r="BE142" s="135">
        <f>IF(M142="snížená",J142,0)</f>
        <v>0</v>
      </c>
      <c r="BF142" s="135">
        <f>IF(M142="zákl. přenesená",J142,0)</f>
        <v>0</v>
      </c>
      <c r="BG142" s="135">
        <f>IF(M142="sníž. přenesená",J142,0)</f>
        <v>0</v>
      </c>
      <c r="BH142" s="135">
        <f>IF(M142="nulová",J142,0)</f>
        <v>0</v>
      </c>
      <c r="BI142" s="14" t="s">
        <v>76</v>
      </c>
      <c r="BJ142" s="135">
        <f>ROUND(I142*H142,2)</f>
        <v>0</v>
      </c>
      <c r="BK142" s="14" t="s">
        <v>122</v>
      </c>
      <c r="BL142" s="134" t="s">
        <v>170</v>
      </c>
    </row>
    <row r="143" spans="2:50" s="12" customFormat="1" ht="12">
      <c r="B143" s="136"/>
      <c r="D143" s="137" t="s">
        <v>110</v>
      </c>
      <c r="E143" s="138" t="s">
        <v>1</v>
      </c>
      <c r="F143" s="139">
        <v>0.88</v>
      </c>
      <c r="H143" s="140">
        <v>0.88</v>
      </c>
      <c r="K143" s="136"/>
      <c r="L143" s="141"/>
      <c r="S143" s="142"/>
      <c r="AS143" s="138" t="s">
        <v>110</v>
      </c>
      <c r="AT143" s="138" t="s">
        <v>77</v>
      </c>
      <c r="AU143" s="12" t="s">
        <v>77</v>
      </c>
      <c r="AV143" s="12" t="s">
        <v>26</v>
      </c>
      <c r="AW143" s="12" t="s">
        <v>76</v>
      </c>
      <c r="AX143" s="138" t="s">
        <v>108</v>
      </c>
    </row>
    <row r="144" spans="2:62" s="11" customFormat="1" ht="25.9" customHeight="1">
      <c r="B144" s="112"/>
      <c r="D144" s="113" t="s">
        <v>68</v>
      </c>
      <c r="E144" s="114" t="s">
        <v>111</v>
      </c>
      <c r="F144" s="114" t="s">
        <v>171</v>
      </c>
      <c r="J144" s="115">
        <f>BJ144</f>
        <v>0</v>
      </c>
      <c r="K144" s="112"/>
      <c r="L144" s="116"/>
      <c r="O144" s="117">
        <f>O145</f>
        <v>0</v>
      </c>
      <c r="Q144" s="117">
        <f>Q145</f>
        <v>0</v>
      </c>
      <c r="S144" s="118">
        <f>S145</f>
        <v>0</v>
      </c>
      <c r="AQ144" s="113" t="s">
        <v>113</v>
      </c>
      <c r="AS144" s="119" t="s">
        <v>68</v>
      </c>
      <c r="AT144" s="119" t="s">
        <v>69</v>
      </c>
      <c r="AX144" s="113" t="s">
        <v>108</v>
      </c>
      <c r="BJ144" s="120">
        <f>BJ145</f>
        <v>0</v>
      </c>
    </row>
    <row r="145" spans="2:62" s="11" customFormat="1" ht="22.9" customHeight="1">
      <c r="B145" s="112"/>
      <c r="D145" s="113" t="s">
        <v>68</v>
      </c>
      <c r="E145" s="121" t="s">
        <v>172</v>
      </c>
      <c r="F145" s="121" t="s">
        <v>173</v>
      </c>
      <c r="J145" s="122">
        <f>BJ145</f>
        <v>0</v>
      </c>
      <c r="K145" s="112"/>
      <c r="L145" s="116"/>
      <c r="O145" s="117">
        <f>O146</f>
        <v>0</v>
      </c>
      <c r="Q145" s="117">
        <f>Q146</f>
        <v>0</v>
      </c>
      <c r="S145" s="118">
        <f>S146</f>
        <v>0</v>
      </c>
      <c r="AQ145" s="113" t="s">
        <v>113</v>
      </c>
      <c r="AS145" s="119" t="s">
        <v>68</v>
      </c>
      <c r="AT145" s="119" t="s">
        <v>76</v>
      </c>
      <c r="AX145" s="113" t="s">
        <v>108</v>
      </c>
      <c r="BJ145" s="120">
        <f>BJ146</f>
        <v>0</v>
      </c>
    </row>
    <row r="146" spans="2:64" s="1" customFormat="1" ht="44.25" customHeight="1">
      <c r="B146" s="123"/>
      <c r="C146" s="124" t="s">
        <v>174</v>
      </c>
      <c r="D146" s="124" t="s">
        <v>109</v>
      </c>
      <c r="E146" s="125" t="s">
        <v>175</v>
      </c>
      <c r="F146" s="126" t="s">
        <v>176</v>
      </c>
      <c r="G146" s="127" t="s">
        <v>112</v>
      </c>
      <c r="H146" s="128">
        <v>0.88</v>
      </c>
      <c r="I146" s="129"/>
      <c r="J146" s="129">
        <f>ROUND(I146*H146,2)</f>
        <v>0</v>
      </c>
      <c r="K146" s="26"/>
      <c r="L146" s="149" t="s">
        <v>1</v>
      </c>
      <c r="M146" s="150" t="s">
        <v>34</v>
      </c>
      <c r="N146" s="151">
        <v>0</v>
      </c>
      <c r="O146" s="151">
        <f>N146*H146</f>
        <v>0</v>
      </c>
      <c r="P146" s="151">
        <v>0</v>
      </c>
      <c r="Q146" s="151">
        <f>P146*H146</f>
        <v>0</v>
      </c>
      <c r="R146" s="151">
        <v>0</v>
      </c>
      <c r="S146" s="152">
        <f>R146*H146</f>
        <v>0</v>
      </c>
      <c r="AQ146" s="134" t="s">
        <v>177</v>
      </c>
      <c r="AS146" s="134" t="s">
        <v>109</v>
      </c>
      <c r="AT146" s="134" t="s">
        <v>77</v>
      </c>
      <c r="AX146" s="14" t="s">
        <v>108</v>
      </c>
      <c r="BD146" s="135">
        <f>IF(M146="základní",J146,0)</f>
        <v>0</v>
      </c>
      <c r="BE146" s="135">
        <f>IF(M146="snížená",J146,0)</f>
        <v>0</v>
      </c>
      <c r="BF146" s="135">
        <f>IF(M146="zákl. přenesená",J146,0)</f>
        <v>0</v>
      </c>
      <c r="BG146" s="135">
        <f>IF(M146="sníž. přenesená",J146,0)</f>
        <v>0</v>
      </c>
      <c r="BH146" s="135">
        <f>IF(M146="nulová",J146,0)</f>
        <v>0</v>
      </c>
      <c r="BI146" s="14" t="s">
        <v>76</v>
      </c>
      <c r="BJ146" s="135">
        <f>ROUND(I146*H146,2)</f>
        <v>0</v>
      </c>
      <c r="BK146" s="14" t="s">
        <v>177</v>
      </c>
      <c r="BL146" s="134" t="s">
        <v>178</v>
      </c>
    </row>
    <row r="147" spans="2:11" s="1" customFormat="1" ht="6.95" customHeight="1">
      <c r="B147" s="38"/>
      <c r="C147" s="39"/>
      <c r="D147" s="39"/>
      <c r="E147" s="39"/>
      <c r="F147" s="39"/>
      <c r="G147" s="39"/>
      <c r="H147" s="39"/>
      <c r="I147" s="39"/>
      <c r="J147" s="39"/>
      <c r="K147" s="26"/>
    </row>
  </sheetData>
  <autoFilter ref="C121:J146"/>
  <mergeCells count="8">
    <mergeCell ref="E112:H112"/>
    <mergeCell ref="E114:H114"/>
    <mergeCell ref="K2:U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L150"/>
  <sheetViews>
    <sheetView showGridLines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28125" style="0" customWidth="1"/>
    <col min="12" max="12" width="10.8515625" style="0" hidden="1" customWidth="1"/>
    <col min="13" max="13" width="9.28125" style="0" hidden="1" customWidth="1"/>
    <col min="14" max="19" width="14.140625" style="0" hidden="1" customWidth="1"/>
    <col min="20" max="20" width="16.28125" style="0" hidden="1" customWidth="1"/>
    <col min="21" max="21" width="12.28125" style="0" customWidth="1"/>
    <col min="22" max="22" width="16.28125" style="0" customWidth="1"/>
    <col min="23" max="23" width="12.281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28125" style="0" customWidth="1"/>
    <col min="28" max="28" width="11.00390625" style="0" customWidth="1"/>
    <col min="29" max="29" width="15.00390625" style="0" customWidth="1"/>
    <col min="30" max="30" width="16.28125" style="0" customWidth="1"/>
    <col min="43" max="64" width="9.28125" style="0" hidden="1" customWidth="1"/>
  </cols>
  <sheetData>
    <row r="2" spans="11:45" ht="36.95" customHeight="1">
      <c r="K2" s="158" t="s">
        <v>5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AS2" s="14" t="s">
        <v>84</v>
      </c>
    </row>
    <row r="3" spans="2:45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77</v>
      </c>
    </row>
    <row r="4" spans="2:45" ht="24.95" customHeight="1">
      <c r="B4" s="17"/>
      <c r="D4" s="18" t="s">
        <v>89</v>
      </c>
      <c r="K4" s="17"/>
      <c r="L4" s="82" t="s">
        <v>10</v>
      </c>
      <c r="AS4" s="14" t="s">
        <v>3</v>
      </c>
    </row>
    <row r="5" spans="2:11" ht="6.95" customHeight="1">
      <c r="B5" s="17"/>
      <c r="K5" s="17"/>
    </row>
    <row r="6" spans="2:11" ht="12" customHeight="1">
      <c r="B6" s="17"/>
      <c r="D6" s="23" t="s">
        <v>13</v>
      </c>
      <c r="K6" s="17"/>
    </row>
    <row r="7" spans="2:11" ht="47.45" customHeight="1">
      <c r="B7" s="17"/>
      <c r="E7" s="189" t="str">
        <f>'Rekapitulace stavby'!K6</f>
        <v>REPASPORT TRHLIN, NÁVRH SANACE V ARCHÍVU V OBLASTI SCHŮDKŮ 
DOMINIKÁNSKÉ NÁM. 1 V BRNĚ
Technická výpomoc</v>
      </c>
      <c r="F7" s="190"/>
      <c r="G7" s="190"/>
      <c r="H7" s="190"/>
      <c r="K7" s="17"/>
    </row>
    <row r="8" spans="2:11" s="1" customFormat="1" ht="12" customHeight="1">
      <c r="B8" s="26"/>
      <c r="D8" s="23" t="s">
        <v>90</v>
      </c>
      <c r="K8" s="26"/>
    </row>
    <row r="9" spans="2:11" s="1" customFormat="1" ht="16.5" customHeight="1">
      <c r="B9" s="26"/>
      <c r="E9" s="166" t="s">
        <v>254</v>
      </c>
      <c r="F9" s="191"/>
      <c r="G9" s="191"/>
      <c r="H9" s="191"/>
      <c r="K9" s="26"/>
    </row>
    <row r="10" spans="2:11" s="1" customFormat="1" ht="12">
      <c r="B10" s="26"/>
      <c r="K10" s="26"/>
    </row>
    <row r="11" spans="2:11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K11" s="26"/>
    </row>
    <row r="12" spans="2:11" s="1" customFormat="1" ht="12" customHeight="1">
      <c r="B12" s="26"/>
      <c r="D12" s="23" t="s">
        <v>16</v>
      </c>
      <c r="F12" s="21" t="s">
        <v>229</v>
      </c>
      <c r="I12" s="23" t="s">
        <v>17</v>
      </c>
      <c r="J12" s="46">
        <f>'Rekapitulace stavby'!AN8</f>
        <v>45264</v>
      </c>
      <c r="K12" s="26"/>
    </row>
    <row r="13" spans="2:11" s="1" customFormat="1" ht="10.9" customHeight="1">
      <c r="B13" s="26"/>
      <c r="K13" s="26"/>
    </row>
    <row r="14" spans="2:11" s="1" customFormat="1" ht="12" customHeight="1">
      <c r="B14" s="26"/>
      <c r="D14" s="23" t="s">
        <v>18</v>
      </c>
      <c r="I14" s="23" t="s">
        <v>19</v>
      </c>
      <c r="J14" s="21" t="str">
        <f>IF('Rekapitulace stavby'!AN10="","",'Rekapitulace stavby'!AN10)</f>
        <v/>
      </c>
      <c r="K14" s="26"/>
    </row>
    <row r="15" spans="2:11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26"/>
    </row>
    <row r="16" spans="2:11" s="1" customFormat="1" ht="6.95" customHeight="1">
      <c r="B16" s="26"/>
      <c r="K16" s="26"/>
    </row>
    <row r="17" spans="2:11" s="1" customFormat="1" ht="12" customHeight="1">
      <c r="B17" s="26"/>
      <c r="D17" s="23" t="s">
        <v>22</v>
      </c>
      <c r="I17" s="23" t="s">
        <v>19</v>
      </c>
      <c r="J17" s="21"/>
      <c r="K17" s="26"/>
    </row>
    <row r="18" spans="2:11" s="1" customFormat="1" ht="18" customHeight="1">
      <c r="B18" s="26"/>
      <c r="E18" s="21"/>
      <c r="I18" s="23" t="s">
        <v>21</v>
      </c>
      <c r="J18" s="21"/>
      <c r="K18" s="26"/>
    </row>
    <row r="19" spans="2:11" s="1" customFormat="1" ht="6.95" customHeight="1">
      <c r="B19" s="26"/>
      <c r="K19" s="26"/>
    </row>
    <row r="20" spans="2:11" s="1" customFormat="1" ht="12" customHeight="1">
      <c r="B20" s="26"/>
      <c r="D20" s="23" t="s">
        <v>23</v>
      </c>
      <c r="I20" s="23" t="s">
        <v>19</v>
      </c>
      <c r="J20" s="21" t="s">
        <v>24</v>
      </c>
      <c r="K20" s="26"/>
    </row>
    <row r="21" spans="2:11" s="1" customFormat="1" ht="18" customHeight="1">
      <c r="B21" s="26"/>
      <c r="E21" s="21" t="s">
        <v>25</v>
      </c>
      <c r="I21" s="23" t="s">
        <v>21</v>
      </c>
      <c r="J21" s="21" t="s">
        <v>1</v>
      </c>
      <c r="K21" s="26"/>
    </row>
    <row r="22" spans="2:11" s="1" customFormat="1" ht="6.95" customHeight="1">
      <c r="B22" s="26"/>
      <c r="K22" s="26"/>
    </row>
    <row r="23" spans="2:11" s="1" customFormat="1" ht="12" customHeight="1">
      <c r="B23" s="26"/>
      <c r="D23" s="23" t="s">
        <v>27</v>
      </c>
      <c r="I23" s="23" t="s">
        <v>19</v>
      </c>
      <c r="J23" s="21"/>
      <c r="K23" s="26"/>
    </row>
    <row r="24" spans="2:11" s="1" customFormat="1" ht="18" customHeight="1">
      <c r="B24" s="26"/>
      <c r="E24" s="21"/>
      <c r="I24" s="23" t="s">
        <v>21</v>
      </c>
      <c r="J24" s="21"/>
      <c r="K24" s="26"/>
    </row>
    <row r="25" spans="2:11" s="1" customFormat="1" ht="6.95" customHeight="1">
      <c r="B25" s="26"/>
      <c r="K25" s="26"/>
    </row>
    <row r="26" spans="2:11" s="1" customFormat="1" ht="12" customHeight="1">
      <c r="B26" s="26"/>
      <c r="D26" s="23" t="s">
        <v>28</v>
      </c>
      <c r="K26" s="26"/>
    </row>
    <row r="27" spans="2:11" s="7" customFormat="1" ht="16.5" customHeight="1">
      <c r="B27" s="83"/>
      <c r="E27" s="184" t="s">
        <v>1</v>
      </c>
      <c r="F27" s="184"/>
      <c r="G27" s="184"/>
      <c r="H27" s="184"/>
      <c r="K27" s="83"/>
    </row>
    <row r="28" spans="2:11" s="1" customFormat="1" ht="6.95" customHeight="1">
      <c r="B28" s="26"/>
      <c r="K28" s="26"/>
    </row>
    <row r="29" spans="2:11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26"/>
    </row>
    <row r="30" spans="2:11" s="1" customFormat="1" ht="25.35" customHeight="1">
      <c r="B30" s="26"/>
      <c r="D30" s="84" t="s">
        <v>29</v>
      </c>
      <c r="J30" s="60">
        <f>ROUND(J122,2)</f>
        <v>0</v>
      </c>
      <c r="K30" s="26"/>
    </row>
    <row r="31" spans="2:11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26"/>
    </row>
    <row r="32" spans="2:11" s="1" customFormat="1" ht="14.45" customHeight="1">
      <c r="B32" s="26"/>
      <c r="F32" s="29" t="s">
        <v>31</v>
      </c>
      <c r="I32" s="29" t="s">
        <v>30</v>
      </c>
      <c r="J32" s="29" t="s">
        <v>32</v>
      </c>
      <c r="K32" s="26"/>
    </row>
    <row r="33" spans="2:11" s="1" customFormat="1" ht="14.45" customHeight="1">
      <c r="B33" s="26"/>
      <c r="D33" s="49" t="s">
        <v>33</v>
      </c>
      <c r="E33" s="23" t="s">
        <v>34</v>
      </c>
      <c r="F33" s="85">
        <f>J30</f>
        <v>0</v>
      </c>
      <c r="I33" s="86">
        <v>0.21</v>
      </c>
      <c r="J33" s="85">
        <f>F33*0.21</f>
        <v>0</v>
      </c>
      <c r="K33" s="26"/>
    </row>
    <row r="34" spans="2:11" s="1" customFormat="1" ht="14.45" customHeight="1">
      <c r="B34" s="26"/>
      <c r="E34" s="23" t="s">
        <v>35</v>
      </c>
      <c r="F34" s="85">
        <f>ROUND((SUM(BE122:BE149)),2)</f>
        <v>0</v>
      </c>
      <c r="I34" s="86">
        <v>0.15</v>
      </c>
      <c r="J34" s="85">
        <f>ROUND(((SUM(BE122:BE149))*I34),2)</f>
        <v>0</v>
      </c>
      <c r="K34" s="26"/>
    </row>
    <row r="35" spans="2:11" s="1" customFormat="1" ht="14.45" customHeight="1" hidden="1">
      <c r="B35" s="26"/>
      <c r="E35" s="23" t="s">
        <v>36</v>
      </c>
      <c r="F35" s="85">
        <f>ROUND((SUM(BF122:BF149)),2)</f>
        <v>0</v>
      </c>
      <c r="I35" s="86">
        <v>0.21</v>
      </c>
      <c r="J35" s="85">
        <f>0</f>
        <v>0</v>
      </c>
      <c r="K35" s="26"/>
    </row>
    <row r="36" spans="2:11" s="1" customFormat="1" ht="14.45" customHeight="1" hidden="1">
      <c r="B36" s="26"/>
      <c r="E36" s="23" t="s">
        <v>37</v>
      </c>
      <c r="F36" s="85">
        <f>ROUND((SUM(BG122:BG149)),2)</f>
        <v>0</v>
      </c>
      <c r="I36" s="86">
        <v>0.15</v>
      </c>
      <c r="J36" s="85">
        <f>0</f>
        <v>0</v>
      </c>
      <c r="K36" s="26"/>
    </row>
    <row r="37" spans="2:11" s="1" customFormat="1" ht="14.45" customHeight="1" hidden="1">
      <c r="B37" s="26"/>
      <c r="E37" s="23" t="s">
        <v>38</v>
      </c>
      <c r="F37" s="85">
        <f>ROUND((SUM(BH122:BH149)),2)</f>
        <v>0</v>
      </c>
      <c r="I37" s="86">
        <v>0</v>
      </c>
      <c r="J37" s="85">
        <f>0</f>
        <v>0</v>
      </c>
      <c r="K37" s="26"/>
    </row>
    <row r="38" spans="2:11" s="1" customFormat="1" ht="6.95" customHeight="1">
      <c r="B38" s="26"/>
      <c r="K38" s="26"/>
    </row>
    <row r="39" spans="2:11" s="1" customFormat="1" ht="25.35" customHeight="1">
      <c r="B39" s="26"/>
      <c r="C39" s="87"/>
      <c r="D39" s="88" t="s">
        <v>39</v>
      </c>
      <c r="E39" s="51"/>
      <c r="F39" s="51"/>
      <c r="G39" s="89" t="s">
        <v>40</v>
      </c>
      <c r="H39" s="90" t="s">
        <v>41</v>
      </c>
      <c r="I39" s="51"/>
      <c r="J39" s="91">
        <f>SUM(J30:J37)</f>
        <v>0</v>
      </c>
      <c r="K39" s="26"/>
    </row>
    <row r="40" spans="2:11" s="1" customFormat="1" ht="14.45" customHeight="1">
      <c r="B40" s="26"/>
      <c r="K40" s="26"/>
    </row>
    <row r="41" spans="2:11" ht="14.45" customHeight="1">
      <c r="B41" s="17"/>
      <c r="K41" s="17"/>
    </row>
    <row r="42" spans="2:11" ht="14.45" customHeight="1">
      <c r="B42" s="17"/>
      <c r="K42" s="17"/>
    </row>
    <row r="43" spans="2:11" ht="14.45" customHeight="1">
      <c r="B43" s="17"/>
      <c r="K43" s="17"/>
    </row>
    <row r="44" spans="2:11" ht="14.45" customHeight="1">
      <c r="B44" s="17"/>
      <c r="K44" s="17"/>
    </row>
    <row r="45" spans="2:11" ht="14.45" customHeight="1">
      <c r="B45" s="17"/>
      <c r="K45" s="17"/>
    </row>
    <row r="46" spans="2:11" ht="14.45" customHeight="1">
      <c r="B46" s="17"/>
      <c r="K46" s="17"/>
    </row>
    <row r="47" spans="2:11" ht="14.45" customHeight="1">
      <c r="B47" s="17"/>
      <c r="K47" s="17"/>
    </row>
    <row r="48" spans="2:11" ht="14.45" customHeight="1">
      <c r="B48" s="17"/>
      <c r="K48" s="17"/>
    </row>
    <row r="49" spans="2:11" ht="14.45" customHeight="1">
      <c r="B49" s="17"/>
      <c r="K49" s="17"/>
    </row>
    <row r="50" spans="2:11" s="1" customFormat="1" ht="14.45" customHeight="1">
      <c r="B50" s="26"/>
      <c r="D50" s="35" t="s">
        <v>42</v>
      </c>
      <c r="E50" s="36"/>
      <c r="F50" s="36"/>
      <c r="G50" s="35" t="s">
        <v>43</v>
      </c>
      <c r="H50" s="36"/>
      <c r="I50" s="36"/>
      <c r="J50" s="36"/>
      <c r="K50" s="26"/>
    </row>
    <row r="51" spans="2:11" ht="12">
      <c r="B51" s="17"/>
      <c r="K51" s="17"/>
    </row>
    <row r="52" spans="2:11" ht="12">
      <c r="B52" s="17"/>
      <c r="K52" s="17"/>
    </row>
    <row r="53" spans="2:11" ht="12">
      <c r="B53" s="17"/>
      <c r="K53" s="17"/>
    </row>
    <row r="54" spans="2:11" ht="12">
      <c r="B54" s="17"/>
      <c r="K54" s="17"/>
    </row>
    <row r="55" spans="2:11" ht="12">
      <c r="B55" s="17"/>
      <c r="K55" s="17"/>
    </row>
    <row r="56" spans="2:11" ht="12">
      <c r="B56" s="17"/>
      <c r="K56" s="17"/>
    </row>
    <row r="57" spans="2:11" ht="12">
      <c r="B57" s="17"/>
      <c r="K57" s="17"/>
    </row>
    <row r="58" spans="2:11" ht="12">
      <c r="B58" s="17"/>
      <c r="K58" s="17"/>
    </row>
    <row r="59" spans="2:11" ht="12">
      <c r="B59" s="17"/>
      <c r="K59" s="17"/>
    </row>
    <row r="60" spans="2:11" ht="12">
      <c r="B60" s="17"/>
      <c r="K60" s="17"/>
    </row>
    <row r="61" spans="2:11" s="1" customFormat="1" ht="12.75">
      <c r="B61" s="26"/>
      <c r="D61" s="37" t="s">
        <v>44</v>
      </c>
      <c r="E61" s="28"/>
      <c r="F61" s="92" t="s">
        <v>45</v>
      </c>
      <c r="G61" s="37" t="s">
        <v>44</v>
      </c>
      <c r="H61" s="28"/>
      <c r="I61" s="28"/>
      <c r="J61" s="93" t="s">
        <v>45</v>
      </c>
      <c r="K61" s="26"/>
    </row>
    <row r="62" spans="2:11" ht="12">
      <c r="B62" s="17"/>
      <c r="K62" s="17"/>
    </row>
    <row r="63" spans="2:11" ht="12">
      <c r="B63" s="17"/>
      <c r="K63" s="17"/>
    </row>
    <row r="64" spans="2:11" ht="12">
      <c r="B64" s="17"/>
      <c r="K64" s="17"/>
    </row>
    <row r="65" spans="2:11" s="1" customFormat="1" ht="12.75">
      <c r="B65" s="26"/>
      <c r="D65" s="35" t="s">
        <v>46</v>
      </c>
      <c r="E65" s="36"/>
      <c r="F65" s="36"/>
      <c r="G65" s="35" t="s">
        <v>47</v>
      </c>
      <c r="H65" s="36"/>
      <c r="I65" s="36"/>
      <c r="J65" s="36"/>
      <c r="K65" s="26"/>
    </row>
    <row r="66" spans="2:11" ht="12">
      <c r="B66" s="17"/>
      <c r="K66" s="17"/>
    </row>
    <row r="67" spans="2:11" ht="12">
      <c r="B67" s="17"/>
      <c r="K67" s="17"/>
    </row>
    <row r="68" spans="2:11" ht="12">
      <c r="B68" s="17"/>
      <c r="K68" s="17"/>
    </row>
    <row r="69" spans="2:11" ht="12">
      <c r="B69" s="17"/>
      <c r="K69" s="17"/>
    </row>
    <row r="70" spans="2:11" ht="12">
      <c r="B70" s="17"/>
      <c r="K70" s="17"/>
    </row>
    <row r="71" spans="2:11" ht="12">
      <c r="B71" s="17"/>
      <c r="K71" s="17"/>
    </row>
    <row r="72" spans="2:11" ht="12">
      <c r="B72" s="17"/>
      <c r="K72" s="17"/>
    </row>
    <row r="73" spans="2:11" ht="12">
      <c r="B73" s="17"/>
      <c r="K73" s="17"/>
    </row>
    <row r="74" spans="2:11" ht="12">
      <c r="B74" s="17"/>
      <c r="K74" s="17"/>
    </row>
    <row r="75" spans="2:11" ht="12">
      <c r="B75" s="17"/>
      <c r="K75" s="17"/>
    </row>
    <row r="76" spans="2:11" s="1" customFormat="1" ht="12.75">
      <c r="B76" s="26"/>
      <c r="D76" s="37" t="s">
        <v>44</v>
      </c>
      <c r="E76" s="28"/>
      <c r="F76" s="92" t="s">
        <v>45</v>
      </c>
      <c r="G76" s="37" t="s">
        <v>44</v>
      </c>
      <c r="H76" s="28"/>
      <c r="I76" s="28"/>
      <c r="J76" s="93" t="s">
        <v>45</v>
      </c>
      <c r="K76" s="26"/>
    </row>
    <row r="77" spans="2:11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26"/>
    </row>
    <row r="81" spans="2:1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26"/>
    </row>
    <row r="82" spans="2:11" s="1" customFormat="1" ht="24.95" customHeight="1">
      <c r="B82" s="26"/>
      <c r="C82" s="18" t="s">
        <v>91</v>
      </c>
      <c r="K82" s="26"/>
    </row>
    <row r="83" spans="2:11" s="1" customFormat="1" ht="6.95" customHeight="1">
      <c r="B83" s="26"/>
      <c r="K83" s="26"/>
    </row>
    <row r="84" spans="2:11" s="1" customFormat="1" ht="12" customHeight="1">
      <c r="B84" s="26"/>
      <c r="C84" s="23" t="s">
        <v>13</v>
      </c>
      <c r="K84" s="26"/>
    </row>
    <row r="85" spans="2:11" s="1" customFormat="1" ht="40.9" customHeight="1">
      <c r="B85" s="26"/>
      <c r="E85" s="189" t="str">
        <f>E7</f>
        <v>REPASPORT TRHLIN, NÁVRH SANACE V ARCHÍVU V OBLASTI SCHŮDKŮ 
DOMINIKÁNSKÉ NÁM. 1 V BRNĚ
Technická výpomoc</v>
      </c>
      <c r="F85" s="190"/>
      <c r="G85" s="190"/>
      <c r="H85" s="190"/>
      <c r="K85" s="26"/>
    </row>
    <row r="86" spans="2:11" s="1" customFormat="1" ht="12" customHeight="1">
      <c r="B86" s="26"/>
      <c r="C86" s="23" t="s">
        <v>90</v>
      </c>
      <c r="K86" s="26"/>
    </row>
    <row r="87" spans="2:11" s="1" customFormat="1" ht="16.5" customHeight="1">
      <c r="B87" s="26"/>
      <c r="E87" s="166" t="str">
        <f>E9</f>
        <v>03 - Omítky</v>
      </c>
      <c r="F87" s="191"/>
      <c r="G87" s="191"/>
      <c r="H87" s="191"/>
      <c r="K87" s="26"/>
    </row>
    <row r="88" spans="2:11" s="1" customFormat="1" ht="6.95" customHeight="1">
      <c r="B88" s="26"/>
      <c r="K88" s="26"/>
    </row>
    <row r="89" spans="2:11" s="1" customFormat="1" ht="12" customHeight="1">
      <c r="B89" s="26"/>
      <c r="C89" s="23" t="s">
        <v>16</v>
      </c>
      <c r="F89" s="21" t="str">
        <f>F12</f>
        <v>Brno</v>
      </c>
      <c r="I89" s="23" t="s">
        <v>17</v>
      </c>
      <c r="J89" s="46">
        <f>IF(J12="","",J12)</f>
        <v>45264</v>
      </c>
      <c r="K89" s="26"/>
    </row>
    <row r="90" spans="2:11" s="1" customFormat="1" ht="6.95" customHeight="1">
      <c r="B90" s="26"/>
      <c r="K90" s="26"/>
    </row>
    <row r="91" spans="2:11" s="1" customFormat="1" ht="15.2" customHeight="1">
      <c r="B91" s="26"/>
      <c r="C91" s="23" t="s">
        <v>18</v>
      </c>
      <c r="F91" s="21" t="str">
        <f>E15</f>
        <v xml:space="preserve"> </v>
      </c>
      <c r="I91" s="23" t="s">
        <v>23</v>
      </c>
      <c r="J91" s="24" t="str">
        <f>E21</f>
        <v>Ing. Martin Špička</v>
      </c>
      <c r="K91" s="26"/>
    </row>
    <row r="92" spans="2:11" s="1" customFormat="1" ht="15.2" customHeight="1">
      <c r="B92" s="26"/>
      <c r="C92" s="23" t="s">
        <v>22</v>
      </c>
      <c r="F92" s="21" t="str">
        <f>IF(E18="","",E18)</f>
        <v/>
      </c>
      <c r="I92" s="23" t="s">
        <v>27</v>
      </c>
      <c r="J92" s="24">
        <f>E24</f>
        <v>0</v>
      </c>
      <c r="K92" s="26"/>
    </row>
    <row r="93" spans="2:11" s="1" customFormat="1" ht="10.35" customHeight="1">
      <c r="B93" s="26"/>
      <c r="K93" s="26"/>
    </row>
    <row r="94" spans="2:11" s="1" customFormat="1" ht="29.25" customHeight="1">
      <c r="B94" s="26"/>
      <c r="C94" s="94" t="s">
        <v>92</v>
      </c>
      <c r="D94" s="87"/>
      <c r="E94" s="87"/>
      <c r="F94" s="87"/>
      <c r="G94" s="87"/>
      <c r="H94" s="87"/>
      <c r="I94" s="87"/>
      <c r="J94" s="95" t="s">
        <v>93</v>
      </c>
      <c r="K94" s="26"/>
    </row>
    <row r="95" spans="2:11" s="1" customFormat="1" ht="10.35" customHeight="1">
      <c r="B95" s="26"/>
      <c r="K95" s="26"/>
    </row>
    <row r="96" spans="2:46" s="1" customFormat="1" ht="22.9" customHeight="1">
      <c r="B96" s="26"/>
      <c r="C96" s="96" t="s">
        <v>94</v>
      </c>
      <c r="J96" s="60">
        <f>J122</f>
        <v>0</v>
      </c>
      <c r="K96" s="26"/>
      <c r="AT96" s="14" t="s">
        <v>95</v>
      </c>
    </row>
    <row r="97" spans="2:11" s="8" customFormat="1" ht="24.95" customHeight="1">
      <c r="B97" s="97"/>
      <c r="D97" s="98" t="s">
        <v>115</v>
      </c>
      <c r="E97" s="99"/>
      <c r="F97" s="99"/>
      <c r="G97" s="99"/>
      <c r="H97" s="99"/>
      <c r="I97" s="99"/>
      <c r="J97" s="100">
        <f>J123</f>
        <v>0</v>
      </c>
      <c r="K97" s="97"/>
    </row>
    <row r="98" spans="2:11" s="9" customFormat="1" ht="19.9" customHeight="1">
      <c r="B98" s="101"/>
      <c r="D98" s="102" t="s">
        <v>277</v>
      </c>
      <c r="E98" s="103"/>
      <c r="F98" s="103"/>
      <c r="G98" s="103"/>
      <c r="H98" s="103"/>
      <c r="I98" s="103"/>
      <c r="J98" s="104">
        <f>J124</f>
        <v>0</v>
      </c>
      <c r="K98" s="101"/>
    </row>
    <row r="99" spans="2:11" s="9" customFormat="1" ht="19.9" customHeight="1">
      <c r="B99" s="101"/>
      <c r="D99" s="102" t="s">
        <v>127</v>
      </c>
      <c r="E99" s="103"/>
      <c r="F99" s="103"/>
      <c r="G99" s="103"/>
      <c r="H99" s="103"/>
      <c r="I99" s="103"/>
      <c r="J99" s="104">
        <f>J129</f>
        <v>0</v>
      </c>
      <c r="K99" s="101"/>
    </row>
    <row r="100" spans="2:11" s="9" customFormat="1" ht="19.9" customHeight="1">
      <c r="B100" s="101"/>
      <c r="D100" s="102" t="s">
        <v>278</v>
      </c>
      <c r="E100" s="103"/>
      <c r="F100" s="103"/>
      <c r="G100" s="103"/>
      <c r="H100" s="103"/>
      <c r="I100" s="103"/>
      <c r="J100" s="104">
        <f>J140</f>
        <v>0</v>
      </c>
      <c r="K100" s="101"/>
    </row>
    <row r="101" spans="2:11" s="8" customFormat="1" ht="24.95" customHeight="1">
      <c r="B101" s="97"/>
      <c r="D101" s="98" t="s">
        <v>139</v>
      </c>
      <c r="E101" s="99"/>
      <c r="F101" s="99"/>
      <c r="G101" s="99"/>
      <c r="H101" s="99"/>
      <c r="I101" s="99"/>
      <c r="J101" s="100">
        <f>J145</f>
        <v>0</v>
      </c>
      <c r="K101" s="97"/>
    </row>
    <row r="102" spans="2:11" s="9" customFormat="1" ht="19.9" customHeight="1">
      <c r="B102" s="101"/>
      <c r="D102" s="102" t="s">
        <v>276</v>
      </c>
      <c r="E102" s="103"/>
      <c r="F102" s="103"/>
      <c r="G102" s="103"/>
      <c r="H102" s="103"/>
      <c r="I102" s="103"/>
      <c r="J102" s="104">
        <f>J146</f>
        <v>0</v>
      </c>
      <c r="K102" s="101"/>
    </row>
    <row r="103" spans="2:11" s="1" customFormat="1" ht="21.75" customHeight="1">
      <c r="B103" s="26"/>
      <c r="K103" s="26"/>
    </row>
    <row r="104" spans="2:11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26"/>
    </row>
    <row r="108" spans="2:11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26"/>
    </row>
    <row r="109" spans="2:11" s="1" customFormat="1" ht="24.95" customHeight="1">
      <c r="B109" s="26"/>
      <c r="C109" s="18" t="s">
        <v>96</v>
      </c>
      <c r="K109" s="26"/>
    </row>
    <row r="110" spans="2:11" s="1" customFormat="1" ht="6.95" customHeight="1">
      <c r="B110" s="26"/>
      <c r="K110" s="26"/>
    </row>
    <row r="111" spans="2:11" s="1" customFormat="1" ht="12" customHeight="1">
      <c r="B111" s="26"/>
      <c r="C111" s="23" t="s">
        <v>13</v>
      </c>
      <c r="K111" s="26"/>
    </row>
    <row r="112" spans="2:11" s="1" customFormat="1" ht="40.9" customHeight="1">
      <c r="B112" s="26"/>
      <c r="E112" s="189" t="str">
        <f>E7</f>
        <v>REPASPORT TRHLIN, NÁVRH SANACE V ARCHÍVU V OBLASTI SCHŮDKŮ 
DOMINIKÁNSKÉ NÁM. 1 V BRNĚ
Technická výpomoc</v>
      </c>
      <c r="F112" s="190"/>
      <c r="G112" s="190"/>
      <c r="H112" s="190"/>
      <c r="K112" s="26"/>
    </row>
    <row r="113" spans="2:11" s="1" customFormat="1" ht="12" customHeight="1">
      <c r="B113" s="26"/>
      <c r="C113" s="23" t="s">
        <v>90</v>
      </c>
      <c r="K113" s="26"/>
    </row>
    <row r="114" spans="2:11" s="1" customFormat="1" ht="16.5" customHeight="1">
      <c r="B114" s="26"/>
      <c r="E114" s="166" t="str">
        <f>E9</f>
        <v>03 - Omítky</v>
      </c>
      <c r="F114" s="191"/>
      <c r="G114" s="191"/>
      <c r="H114" s="191"/>
      <c r="K114" s="26"/>
    </row>
    <row r="115" spans="2:11" s="1" customFormat="1" ht="6.95" customHeight="1">
      <c r="B115" s="26"/>
      <c r="K115" s="26"/>
    </row>
    <row r="116" spans="2:11" s="1" customFormat="1" ht="12" customHeight="1">
      <c r="B116" s="26"/>
      <c r="C116" s="23" t="s">
        <v>16</v>
      </c>
      <c r="F116" s="21" t="str">
        <f>F12</f>
        <v>Brno</v>
      </c>
      <c r="I116" s="23" t="s">
        <v>17</v>
      </c>
      <c r="J116" s="46">
        <f>IF(J12="","",J12)</f>
        <v>45264</v>
      </c>
      <c r="K116" s="26"/>
    </row>
    <row r="117" spans="2:11" s="1" customFormat="1" ht="6.95" customHeight="1">
      <c r="B117" s="26"/>
      <c r="K117" s="26"/>
    </row>
    <row r="118" spans="2:11" s="1" customFormat="1" ht="15.2" customHeight="1">
      <c r="B118" s="26"/>
      <c r="C118" s="23" t="s">
        <v>18</v>
      </c>
      <c r="F118" s="21" t="str">
        <f>E15</f>
        <v xml:space="preserve"> </v>
      </c>
      <c r="I118" s="23" t="s">
        <v>23</v>
      </c>
      <c r="J118" s="24" t="str">
        <f>E21</f>
        <v>Ing. Martin Špička</v>
      </c>
      <c r="K118" s="26"/>
    </row>
    <row r="119" spans="2:11" s="1" customFormat="1" ht="15.2" customHeight="1">
      <c r="B119" s="26"/>
      <c r="C119" s="23" t="s">
        <v>22</v>
      </c>
      <c r="F119" s="21" t="str">
        <f>IF(E18="","",E18)</f>
        <v/>
      </c>
      <c r="I119" s="23" t="s">
        <v>27</v>
      </c>
      <c r="J119" s="24">
        <f>E24</f>
        <v>0</v>
      </c>
      <c r="K119" s="26"/>
    </row>
    <row r="120" spans="2:11" s="1" customFormat="1" ht="10.35" customHeight="1">
      <c r="B120" s="26"/>
      <c r="K120" s="26"/>
    </row>
    <row r="121" spans="2:19" s="10" customFormat="1" ht="29.25" customHeight="1">
      <c r="B121" s="105"/>
      <c r="C121" s="106" t="s">
        <v>97</v>
      </c>
      <c r="D121" s="107" t="s">
        <v>54</v>
      </c>
      <c r="E121" s="107" t="s">
        <v>50</v>
      </c>
      <c r="F121" s="107" t="s">
        <v>51</v>
      </c>
      <c r="G121" s="107" t="s">
        <v>98</v>
      </c>
      <c r="H121" s="107" t="s">
        <v>99</v>
      </c>
      <c r="I121" s="107" t="s">
        <v>100</v>
      </c>
      <c r="J121" s="107" t="s">
        <v>93</v>
      </c>
      <c r="K121" s="105"/>
      <c r="L121" s="53" t="s">
        <v>1</v>
      </c>
      <c r="M121" s="54" t="s">
        <v>33</v>
      </c>
      <c r="N121" s="54" t="s">
        <v>101</v>
      </c>
      <c r="O121" s="54" t="s">
        <v>102</v>
      </c>
      <c r="P121" s="54" t="s">
        <v>103</v>
      </c>
      <c r="Q121" s="54" t="s">
        <v>104</v>
      </c>
      <c r="R121" s="54" t="s">
        <v>105</v>
      </c>
      <c r="S121" s="55" t="s">
        <v>106</v>
      </c>
    </row>
    <row r="122" spans="2:62" s="1" customFormat="1" ht="22.9" customHeight="1">
      <c r="B122" s="26"/>
      <c r="C122" s="58" t="s">
        <v>107</v>
      </c>
      <c r="J122" s="108">
        <f>J123+J145</f>
        <v>0</v>
      </c>
      <c r="K122" s="26"/>
      <c r="L122" s="56"/>
      <c r="M122" s="47"/>
      <c r="N122" s="47"/>
      <c r="O122" s="109" t="e">
        <f>O123+#REF!</f>
        <v>#REF!</v>
      </c>
      <c r="P122" s="47"/>
      <c r="Q122" s="109" t="e">
        <f>Q123+#REF!</f>
        <v>#REF!</v>
      </c>
      <c r="R122" s="47"/>
      <c r="S122" s="110" t="e">
        <f>S123+#REF!</f>
        <v>#REF!</v>
      </c>
      <c r="AS122" s="14" t="s">
        <v>68</v>
      </c>
      <c r="AT122" s="14" t="s">
        <v>95</v>
      </c>
      <c r="BJ122" s="111" t="e">
        <f>BJ123+#REF!</f>
        <v>#REF!</v>
      </c>
    </row>
    <row r="123" spans="2:62" s="11" customFormat="1" ht="25.9" customHeight="1">
      <c r="B123" s="112"/>
      <c r="D123" s="113" t="s">
        <v>68</v>
      </c>
      <c r="E123" s="114" t="s">
        <v>117</v>
      </c>
      <c r="F123" s="114" t="s">
        <v>118</v>
      </c>
      <c r="J123" s="115">
        <f>J124+J129+J140</f>
        <v>0</v>
      </c>
      <c r="K123" s="112"/>
      <c r="L123" s="116"/>
      <c r="O123" s="117" t="e">
        <f>O124+#REF!+O127+O144+O147</f>
        <v>#REF!</v>
      </c>
      <c r="Q123" s="117" t="e">
        <f>Q124+#REF!+Q127+Q144+Q147</f>
        <v>#REF!</v>
      </c>
      <c r="S123" s="118" t="e">
        <f>S124+#REF!+S127+S144+S147</f>
        <v>#REF!</v>
      </c>
      <c r="AQ123" s="113" t="s">
        <v>76</v>
      </c>
      <c r="AS123" s="119" t="s">
        <v>68</v>
      </c>
      <c r="AT123" s="119" t="s">
        <v>69</v>
      </c>
      <c r="AX123" s="113" t="s">
        <v>108</v>
      </c>
      <c r="BJ123" s="120" t="e">
        <f>BJ124+#REF!+BJ127+BJ144+BJ147</f>
        <v>#REF!</v>
      </c>
    </row>
    <row r="124" spans="2:62" s="11" customFormat="1" ht="22.9" customHeight="1">
      <c r="B124" s="112"/>
      <c r="D124" s="113" t="s">
        <v>68</v>
      </c>
      <c r="E124" s="121" t="s">
        <v>77</v>
      </c>
      <c r="F124" s="121" t="s">
        <v>239</v>
      </c>
      <c r="J124" s="122">
        <f>J125+J127</f>
        <v>0</v>
      </c>
      <c r="K124" s="112"/>
      <c r="L124" s="116"/>
      <c r="O124" s="117">
        <f>SUM(O125:O126)</f>
        <v>83.25</v>
      </c>
      <c r="Q124" s="117">
        <f>SUM(Q125:Q126)</f>
        <v>0</v>
      </c>
      <c r="S124" s="118">
        <f>SUM(S125:S126)</f>
        <v>0</v>
      </c>
      <c r="AQ124" s="113" t="s">
        <v>76</v>
      </c>
      <c r="AS124" s="119" t="s">
        <v>68</v>
      </c>
      <c r="AT124" s="119" t="s">
        <v>76</v>
      </c>
      <c r="AX124" s="113" t="s">
        <v>108</v>
      </c>
      <c r="BJ124" s="120">
        <f>SUM(BJ125:BJ126)</f>
        <v>0</v>
      </c>
    </row>
    <row r="125" spans="2:64" s="1" customFormat="1" ht="16.5" customHeight="1">
      <c r="B125" s="123"/>
      <c r="C125" s="124" t="s">
        <v>76</v>
      </c>
      <c r="D125" s="124" t="s">
        <v>109</v>
      </c>
      <c r="E125" s="125" t="s">
        <v>240</v>
      </c>
      <c r="F125" s="126" t="s">
        <v>248</v>
      </c>
      <c r="G125" s="127" t="s">
        <v>114</v>
      </c>
      <c r="H125" s="128">
        <v>45</v>
      </c>
      <c r="I125" s="129"/>
      <c r="J125" s="129">
        <f>ROUND(I125*H125,2)</f>
        <v>0</v>
      </c>
      <c r="K125" s="26"/>
      <c r="L125" s="130" t="s">
        <v>1</v>
      </c>
      <c r="M125" s="131" t="s">
        <v>34</v>
      </c>
      <c r="N125" s="132">
        <v>0.999</v>
      </c>
      <c r="O125" s="132">
        <f>N125*H125</f>
        <v>44.955</v>
      </c>
      <c r="P125" s="132">
        <v>0</v>
      </c>
      <c r="Q125" s="132">
        <f>P125*H125</f>
        <v>0</v>
      </c>
      <c r="R125" s="132">
        <v>0</v>
      </c>
      <c r="S125" s="133">
        <f>R125*H125</f>
        <v>0</v>
      </c>
      <c r="AQ125" s="134" t="s">
        <v>122</v>
      </c>
      <c r="AS125" s="134" t="s">
        <v>109</v>
      </c>
      <c r="AT125" s="134" t="s">
        <v>77</v>
      </c>
      <c r="AX125" s="14" t="s">
        <v>108</v>
      </c>
      <c r="BD125" s="135">
        <f>IF(M125="základní",J125,0)</f>
        <v>0</v>
      </c>
      <c r="BE125" s="135">
        <f>IF(M125="snížená",J125,0)</f>
        <v>0</v>
      </c>
      <c r="BF125" s="135">
        <f>IF(M125="zákl. přenesená",J125,0)</f>
        <v>0</v>
      </c>
      <c r="BG125" s="135">
        <f>IF(M125="sníž. přenesená",J125,0)</f>
        <v>0</v>
      </c>
      <c r="BH125" s="135">
        <f>IF(M125="nulová",J125,0)</f>
        <v>0</v>
      </c>
      <c r="BI125" s="14" t="s">
        <v>76</v>
      </c>
      <c r="BJ125" s="135">
        <f>ROUND(I125*H125,2)</f>
        <v>0</v>
      </c>
      <c r="BK125" s="14" t="s">
        <v>122</v>
      </c>
      <c r="BL125" s="134" t="s">
        <v>179</v>
      </c>
    </row>
    <row r="126" spans="2:64" s="1" customFormat="1" ht="14.25" customHeight="1">
      <c r="B126" s="123"/>
      <c r="C126" s="12"/>
      <c r="D126" s="137" t="s">
        <v>110</v>
      </c>
      <c r="E126" s="138" t="s">
        <v>1</v>
      </c>
      <c r="F126" s="139"/>
      <c r="G126" s="12"/>
      <c r="H126" s="140">
        <v>45</v>
      </c>
      <c r="I126" s="12"/>
      <c r="J126" s="12"/>
      <c r="K126" s="26"/>
      <c r="L126" s="130" t="s">
        <v>1</v>
      </c>
      <c r="M126" s="131" t="s">
        <v>34</v>
      </c>
      <c r="N126" s="132">
        <v>0.851</v>
      </c>
      <c r="O126" s="132">
        <f>N126*H126</f>
        <v>38.295</v>
      </c>
      <c r="P126" s="132">
        <v>0</v>
      </c>
      <c r="Q126" s="132">
        <f>P126*H126</f>
        <v>0</v>
      </c>
      <c r="R126" s="132">
        <v>0</v>
      </c>
      <c r="S126" s="133">
        <f>R126*H126</f>
        <v>0</v>
      </c>
      <c r="AQ126" s="134" t="s">
        <v>122</v>
      </c>
      <c r="AS126" s="134" t="s">
        <v>109</v>
      </c>
      <c r="AT126" s="134" t="s">
        <v>77</v>
      </c>
      <c r="AX126" s="14" t="s">
        <v>108</v>
      </c>
      <c r="BD126" s="135">
        <f>IF(M126="základní",J126,0)</f>
        <v>0</v>
      </c>
      <c r="BE126" s="135">
        <f>IF(M126="snížená",J126,0)</f>
        <v>0</v>
      </c>
      <c r="BF126" s="135">
        <f>IF(M126="zákl. přenesená",J126,0)</f>
        <v>0</v>
      </c>
      <c r="BG126" s="135">
        <f>IF(M126="sníž. přenesená",J126,0)</f>
        <v>0</v>
      </c>
      <c r="BH126" s="135">
        <f>IF(M126="nulová",J126,0)</f>
        <v>0</v>
      </c>
      <c r="BI126" s="14" t="s">
        <v>76</v>
      </c>
      <c r="BJ126" s="135">
        <f>ROUND(I126*H126,2)</f>
        <v>0</v>
      </c>
      <c r="BK126" s="14" t="s">
        <v>122</v>
      </c>
      <c r="BL126" s="134" t="s">
        <v>180</v>
      </c>
    </row>
    <row r="127" spans="2:62" s="11" customFormat="1" ht="24" customHeight="1">
      <c r="B127" s="112"/>
      <c r="C127" s="143" t="s">
        <v>77</v>
      </c>
      <c r="D127" s="143" t="s">
        <v>111</v>
      </c>
      <c r="E127" s="144" t="s">
        <v>241</v>
      </c>
      <c r="F127" s="145" t="s">
        <v>242</v>
      </c>
      <c r="G127" s="146" t="s">
        <v>114</v>
      </c>
      <c r="H127" s="147">
        <v>54</v>
      </c>
      <c r="I127" s="148"/>
      <c r="J127" s="148">
        <f>ROUND(I127*H127,2)</f>
        <v>0</v>
      </c>
      <c r="K127" s="112"/>
      <c r="L127" s="116"/>
      <c r="O127" s="117">
        <f>SUM(O129:O135)</f>
        <v>1489.608</v>
      </c>
      <c r="Q127" s="117">
        <f>SUM(Q129:Q135)</f>
        <v>85.68951999999999</v>
      </c>
      <c r="S127" s="118">
        <f>SUM(S129:S135)</f>
        <v>1.836</v>
      </c>
      <c r="AQ127" s="113" t="s">
        <v>76</v>
      </c>
      <c r="AS127" s="119" t="s">
        <v>68</v>
      </c>
      <c r="AT127" s="119" t="s">
        <v>76</v>
      </c>
      <c r="AX127" s="113" t="s">
        <v>108</v>
      </c>
      <c r="BJ127" s="120">
        <f>SUM(BJ129:BJ135)</f>
        <v>0</v>
      </c>
    </row>
    <row r="128" spans="2:62" s="11" customFormat="1" ht="14.25" customHeight="1">
      <c r="B128" s="112"/>
      <c r="C128" s="12"/>
      <c r="D128" s="137" t="s">
        <v>110</v>
      </c>
      <c r="E128" s="12"/>
      <c r="F128" s="139" t="s">
        <v>257</v>
      </c>
      <c r="G128" s="12"/>
      <c r="H128" s="140">
        <v>54</v>
      </c>
      <c r="I128" s="12"/>
      <c r="J128" s="12"/>
      <c r="K128" s="112"/>
      <c r="L128" s="116"/>
      <c r="O128" s="117"/>
      <c r="Q128" s="117"/>
      <c r="S128" s="118"/>
      <c r="AQ128" s="113"/>
      <c r="AS128" s="119"/>
      <c r="AT128" s="119"/>
      <c r="AX128" s="113"/>
      <c r="BJ128" s="120"/>
    </row>
    <row r="129" spans="2:64" s="1" customFormat="1" ht="14.25" customHeight="1">
      <c r="B129" s="123"/>
      <c r="C129" s="11"/>
      <c r="D129" s="113" t="s">
        <v>68</v>
      </c>
      <c r="E129" s="121" t="s">
        <v>128</v>
      </c>
      <c r="F129" s="121" t="s">
        <v>129</v>
      </c>
      <c r="G129" s="11"/>
      <c r="H129" s="11"/>
      <c r="I129" s="11"/>
      <c r="J129" s="122">
        <f>J130+J132+J134+J136+J138</f>
        <v>0</v>
      </c>
      <c r="K129" s="26"/>
      <c r="L129" s="130" t="s">
        <v>1</v>
      </c>
      <c r="M129" s="131" t="s">
        <v>34</v>
      </c>
      <c r="N129" s="132">
        <v>2.391</v>
      </c>
      <c r="O129" s="132">
        <f>N129*H129</f>
        <v>0</v>
      </c>
      <c r="P129" s="132">
        <v>0.00065</v>
      </c>
      <c r="Q129" s="132">
        <f>P129*H129</f>
        <v>0</v>
      </c>
      <c r="R129" s="132">
        <v>0.001</v>
      </c>
      <c r="S129" s="133">
        <f>R129*H129</f>
        <v>0</v>
      </c>
      <c r="AQ129" s="134" t="s">
        <v>122</v>
      </c>
      <c r="AS129" s="134" t="s">
        <v>109</v>
      </c>
      <c r="AT129" s="134" t="s">
        <v>77</v>
      </c>
      <c r="AX129" s="14" t="s">
        <v>108</v>
      </c>
      <c r="BD129" s="135">
        <f>IF(M129="základní",J129,0)</f>
        <v>0</v>
      </c>
      <c r="BE129" s="135">
        <f>IF(M129="snížená",J129,0)</f>
        <v>0</v>
      </c>
      <c r="BF129" s="135">
        <f>IF(M129="zákl. přenesená",J129,0)</f>
        <v>0</v>
      </c>
      <c r="BG129" s="135">
        <f>IF(M129="sníž. přenesená",J129,0)</f>
        <v>0</v>
      </c>
      <c r="BH129" s="135">
        <f>IF(M129="nulová",J129,0)</f>
        <v>0</v>
      </c>
      <c r="BI129" s="14" t="s">
        <v>76</v>
      </c>
      <c r="BJ129" s="135">
        <f aca="true" t="shared" si="0" ref="BJ129:BJ132">ROUND(I129*H129,2)</f>
        <v>0</v>
      </c>
      <c r="BK129" s="14" t="s">
        <v>122</v>
      </c>
      <c r="BL129" s="134" t="s">
        <v>182</v>
      </c>
    </row>
    <row r="130" spans="2:64" s="1" customFormat="1" ht="24" customHeight="1">
      <c r="B130" s="123"/>
      <c r="C130" s="124" t="s">
        <v>113</v>
      </c>
      <c r="D130" s="124" t="s">
        <v>109</v>
      </c>
      <c r="E130" s="125" t="s">
        <v>243</v>
      </c>
      <c r="F130" s="126" t="s">
        <v>249</v>
      </c>
      <c r="G130" s="127" t="s">
        <v>114</v>
      </c>
      <c r="H130" s="128">
        <v>68</v>
      </c>
      <c r="I130" s="129"/>
      <c r="J130" s="129">
        <f>ROUND(I130*H130,2)</f>
        <v>0</v>
      </c>
      <c r="K130" s="26"/>
      <c r="L130" s="130" t="s">
        <v>1</v>
      </c>
      <c r="M130" s="131" t="s">
        <v>34</v>
      </c>
      <c r="N130" s="132">
        <v>0.747</v>
      </c>
      <c r="O130" s="132">
        <f>N130*H130</f>
        <v>50.796</v>
      </c>
      <c r="P130" s="132">
        <v>0</v>
      </c>
      <c r="Q130" s="132">
        <f>P130*H130</f>
        <v>0</v>
      </c>
      <c r="R130" s="132">
        <v>0.0225</v>
      </c>
      <c r="S130" s="133">
        <f>R130*H130</f>
        <v>1.53</v>
      </c>
      <c r="AQ130" s="134" t="s">
        <v>122</v>
      </c>
      <c r="AS130" s="134" t="s">
        <v>109</v>
      </c>
      <c r="AT130" s="134" t="s">
        <v>77</v>
      </c>
      <c r="AX130" s="14" t="s">
        <v>108</v>
      </c>
      <c r="BD130" s="135">
        <f>IF(M130="základní",J130,0)</f>
        <v>0</v>
      </c>
      <c r="BE130" s="135">
        <f>IF(M130="snížená",J130,0)</f>
        <v>0</v>
      </c>
      <c r="BF130" s="135">
        <f>IF(M130="zákl. přenesená",J130,0)</f>
        <v>0</v>
      </c>
      <c r="BG130" s="135">
        <f>IF(M130="sníž. přenesená",J130,0)</f>
        <v>0</v>
      </c>
      <c r="BH130" s="135">
        <f>IF(M130="nulová",J130,0)</f>
        <v>0</v>
      </c>
      <c r="BI130" s="14" t="s">
        <v>76</v>
      </c>
      <c r="BJ130" s="135">
        <f t="shared" si="0"/>
        <v>0</v>
      </c>
      <c r="BK130" s="14" t="s">
        <v>122</v>
      </c>
      <c r="BL130" s="134" t="s">
        <v>183</v>
      </c>
    </row>
    <row r="131" spans="2:64" s="1" customFormat="1" ht="14.25" customHeight="1">
      <c r="B131" s="123"/>
      <c r="C131" s="12"/>
      <c r="D131" s="137" t="s">
        <v>110</v>
      </c>
      <c r="E131" s="138" t="s">
        <v>1</v>
      </c>
      <c r="F131" s="139"/>
      <c r="G131" s="12"/>
      <c r="H131" s="140">
        <v>68</v>
      </c>
      <c r="I131" s="12"/>
      <c r="J131" s="12"/>
      <c r="K131" s="26"/>
      <c r="L131" s="130" t="s">
        <v>1</v>
      </c>
      <c r="M131" s="131" t="s">
        <v>34</v>
      </c>
      <c r="N131" s="132">
        <v>0.125</v>
      </c>
      <c r="O131" s="132">
        <f>N131*H131</f>
        <v>8.5</v>
      </c>
      <c r="P131" s="132">
        <v>0</v>
      </c>
      <c r="Q131" s="132">
        <f>P131*H131</f>
        <v>0</v>
      </c>
      <c r="R131" s="132">
        <v>0.0045</v>
      </c>
      <c r="S131" s="133">
        <f>R131*H131</f>
        <v>0.306</v>
      </c>
      <c r="AQ131" s="134" t="s">
        <v>122</v>
      </c>
      <c r="AS131" s="134" t="s">
        <v>109</v>
      </c>
      <c r="AT131" s="134" t="s">
        <v>77</v>
      </c>
      <c r="AX131" s="14" t="s">
        <v>108</v>
      </c>
      <c r="BD131" s="135">
        <f>IF(M131="základní",J131,0)</f>
        <v>0</v>
      </c>
      <c r="BE131" s="135">
        <f>IF(M131="snížená",J131,0)</f>
        <v>0</v>
      </c>
      <c r="BF131" s="135">
        <f>IF(M131="zákl. přenesená",J131,0)</f>
        <v>0</v>
      </c>
      <c r="BG131" s="135">
        <f>IF(M131="sníž. přenesená",J131,0)</f>
        <v>0</v>
      </c>
      <c r="BH131" s="135">
        <f>IF(M131="nulová",J131,0)</f>
        <v>0</v>
      </c>
      <c r="BI131" s="14" t="s">
        <v>76</v>
      </c>
      <c r="BJ131" s="135">
        <f t="shared" si="0"/>
        <v>0</v>
      </c>
      <c r="BK131" s="14" t="s">
        <v>122</v>
      </c>
      <c r="BL131" s="134" t="s">
        <v>184</v>
      </c>
    </row>
    <row r="132" spans="2:64" s="1" customFormat="1" ht="26.25" customHeight="1">
      <c r="B132" s="123"/>
      <c r="C132" s="124" t="s">
        <v>122</v>
      </c>
      <c r="D132" s="124" t="s">
        <v>109</v>
      </c>
      <c r="E132" s="125" t="s">
        <v>244</v>
      </c>
      <c r="F132" s="126" t="s">
        <v>250</v>
      </c>
      <c r="G132" s="127" t="s">
        <v>114</v>
      </c>
      <c r="H132" s="128">
        <v>68</v>
      </c>
      <c r="I132" s="129"/>
      <c r="J132" s="129">
        <f>ROUND(I132*H132,2)</f>
        <v>0</v>
      </c>
      <c r="K132" s="26"/>
      <c r="L132" s="130" t="s">
        <v>1</v>
      </c>
      <c r="M132" s="131" t="s">
        <v>34</v>
      </c>
      <c r="N132" s="132">
        <v>0.65</v>
      </c>
      <c r="O132" s="132">
        <f>N132*H132</f>
        <v>44.2</v>
      </c>
      <c r="P132" s="132">
        <v>0</v>
      </c>
      <c r="Q132" s="132">
        <f>P132*H132</f>
        <v>0</v>
      </c>
      <c r="R132" s="132">
        <v>0</v>
      </c>
      <c r="S132" s="133">
        <f>R132*H132</f>
        <v>0</v>
      </c>
      <c r="AQ132" s="134" t="s">
        <v>122</v>
      </c>
      <c r="AS132" s="134" t="s">
        <v>109</v>
      </c>
      <c r="AT132" s="134" t="s">
        <v>77</v>
      </c>
      <c r="AX132" s="14" t="s">
        <v>108</v>
      </c>
      <c r="BD132" s="135">
        <f>IF(M132="základní",J132,0)</f>
        <v>0</v>
      </c>
      <c r="BE132" s="135">
        <f>IF(M132="snížená",J132,0)</f>
        <v>0</v>
      </c>
      <c r="BF132" s="135">
        <f>IF(M132="zákl. přenesená",J132,0)</f>
        <v>0</v>
      </c>
      <c r="BG132" s="135">
        <f>IF(M132="sníž. přenesená",J132,0)</f>
        <v>0</v>
      </c>
      <c r="BH132" s="135">
        <f>IF(M132="nulová",J132,0)</f>
        <v>0</v>
      </c>
      <c r="BI132" s="14" t="s">
        <v>76</v>
      </c>
      <c r="BJ132" s="135">
        <f t="shared" si="0"/>
        <v>0</v>
      </c>
      <c r="BK132" s="14" t="s">
        <v>122</v>
      </c>
      <c r="BL132" s="134" t="s">
        <v>185</v>
      </c>
    </row>
    <row r="133" spans="2:64" s="1" customFormat="1" ht="14.25" customHeight="1">
      <c r="B133" s="123"/>
      <c r="C133" s="12"/>
      <c r="D133" s="137" t="s">
        <v>110</v>
      </c>
      <c r="E133" s="138" t="s">
        <v>1</v>
      </c>
      <c r="F133" s="139"/>
      <c r="G133" s="12"/>
      <c r="H133" s="140">
        <v>68</v>
      </c>
      <c r="I133" s="12"/>
      <c r="J133" s="12"/>
      <c r="K133" s="26"/>
      <c r="L133" s="130"/>
      <c r="M133" s="131"/>
      <c r="N133" s="132"/>
      <c r="O133" s="132"/>
      <c r="P133" s="132"/>
      <c r="Q133" s="132"/>
      <c r="R133" s="132"/>
      <c r="S133" s="133"/>
      <c r="AQ133" s="134"/>
      <c r="AS133" s="134"/>
      <c r="AT133" s="134"/>
      <c r="AX133" s="14"/>
      <c r="BD133" s="135"/>
      <c r="BE133" s="135"/>
      <c r="BF133" s="135"/>
      <c r="BG133" s="135"/>
      <c r="BH133" s="135"/>
      <c r="BI133" s="14"/>
      <c r="BJ133" s="135"/>
      <c r="BK133" s="14"/>
      <c r="BL133" s="134"/>
    </row>
    <row r="134" spans="2:64" s="1" customFormat="1" ht="14.25" customHeight="1">
      <c r="B134" s="123"/>
      <c r="C134" s="124" t="s">
        <v>135</v>
      </c>
      <c r="D134" s="124" t="s">
        <v>109</v>
      </c>
      <c r="E134" s="125" t="s">
        <v>245</v>
      </c>
      <c r="F134" s="126" t="s">
        <v>251</v>
      </c>
      <c r="G134" s="127" t="s">
        <v>114</v>
      </c>
      <c r="H134" s="128">
        <v>68</v>
      </c>
      <c r="I134" s="129"/>
      <c r="J134" s="129">
        <f>ROUND(I134*H134,2)</f>
        <v>0</v>
      </c>
      <c r="K134" s="26"/>
      <c r="L134" s="130" t="s">
        <v>1</v>
      </c>
      <c r="M134" s="131" t="s">
        <v>34</v>
      </c>
      <c r="N134" s="132">
        <v>19.905</v>
      </c>
      <c r="O134" s="132">
        <f>N134*H134</f>
        <v>1353.54</v>
      </c>
      <c r="P134" s="132">
        <v>1.2548</v>
      </c>
      <c r="Q134" s="132">
        <f>P134*H134</f>
        <v>85.32639999999999</v>
      </c>
      <c r="R134" s="132">
        <v>0</v>
      </c>
      <c r="S134" s="133">
        <f>R134*H134</f>
        <v>0</v>
      </c>
      <c r="AQ134" s="134" t="s">
        <v>122</v>
      </c>
      <c r="AS134" s="134" t="s">
        <v>109</v>
      </c>
      <c r="AT134" s="134" t="s">
        <v>77</v>
      </c>
      <c r="AX134" s="14" t="s">
        <v>108</v>
      </c>
      <c r="BD134" s="135">
        <f>IF(M134="základní",J134,0)</f>
        <v>0</v>
      </c>
      <c r="BE134" s="135">
        <f>IF(M134="snížená",J134,0)</f>
        <v>0</v>
      </c>
      <c r="BF134" s="135">
        <f>IF(M134="zákl. přenesená",J134,0)</f>
        <v>0</v>
      </c>
      <c r="BG134" s="135">
        <f>IF(M134="sníž. přenesená",J134,0)</f>
        <v>0</v>
      </c>
      <c r="BH134" s="135">
        <f>IF(M134="nulová",J134,0)</f>
        <v>0</v>
      </c>
      <c r="BI134" s="14" t="s">
        <v>76</v>
      </c>
      <c r="BJ134" s="135">
        <f>ROUND(I134*H134,2)</f>
        <v>0</v>
      </c>
      <c r="BK134" s="14" t="s">
        <v>122</v>
      </c>
      <c r="BL134" s="134" t="s">
        <v>186</v>
      </c>
    </row>
    <row r="135" spans="2:64" s="1" customFormat="1" ht="14.25" customHeight="1">
      <c r="B135" s="123"/>
      <c r="C135" s="12"/>
      <c r="D135" s="137" t="s">
        <v>110</v>
      </c>
      <c r="E135" s="138" t="s">
        <v>1</v>
      </c>
      <c r="F135" s="139"/>
      <c r="G135" s="12"/>
      <c r="H135" s="140">
        <v>68</v>
      </c>
      <c r="I135" s="12"/>
      <c r="J135" s="12"/>
      <c r="K135" s="26"/>
      <c r="L135" s="130" t="s">
        <v>1</v>
      </c>
      <c r="M135" s="131" t="s">
        <v>34</v>
      </c>
      <c r="N135" s="132">
        <v>0.479</v>
      </c>
      <c r="O135" s="132">
        <f>N135*H135</f>
        <v>32.571999999999996</v>
      </c>
      <c r="P135" s="132">
        <v>0.00534</v>
      </c>
      <c r="Q135" s="132">
        <f>P135*H135</f>
        <v>0.36312</v>
      </c>
      <c r="R135" s="132">
        <v>0</v>
      </c>
      <c r="S135" s="133">
        <f>R135*H135</f>
        <v>0</v>
      </c>
      <c r="AQ135" s="134" t="s">
        <v>122</v>
      </c>
      <c r="AS135" s="134" t="s">
        <v>109</v>
      </c>
      <c r="AT135" s="134" t="s">
        <v>77</v>
      </c>
      <c r="AX135" s="14" t="s">
        <v>108</v>
      </c>
      <c r="BD135" s="135">
        <f>IF(M135="základní",J135,0)</f>
        <v>0</v>
      </c>
      <c r="BE135" s="135">
        <f>IF(M135="snížená",J135,0)</f>
        <v>0</v>
      </c>
      <c r="BF135" s="135">
        <f>IF(M135="zákl. přenesená",J135,0)</f>
        <v>0</v>
      </c>
      <c r="BG135" s="135">
        <f>IF(M135="sníž. přenesená",J135,0)</f>
        <v>0</v>
      </c>
      <c r="BH135" s="135">
        <f>IF(M135="nulová",J135,0)</f>
        <v>0</v>
      </c>
      <c r="BI135" s="14" t="s">
        <v>76</v>
      </c>
      <c r="BJ135" s="135">
        <f>ROUND(I135*H135,2)</f>
        <v>0</v>
      </c>
      <c r="BK135" s="14" t="s">
        <v>122</v>
      </c>
      <c r="BL135" s="134" t="s">
        <v>187</v>
      </c>
    </row>
    <row r="136" spans="2:64" s="1" customFormat="1" ht="30.75" customHeight="1">
      <c r="B136" s="123"/>
      <c r="C136" s="124" t="s">
        <v>128</v>
      </c>
      <c r="D136" s="124" t="s">
        <v>109</v>
      </c>
      <c r="E136" s="125" t="s">
        <v>246</v>
      </c>
      <c r="F136" s="126" t="s">
        <v>252</v>
      </c>
      <c r="G136" s="127" t="s">
        <v>114</v>
      </c>
      <c r="H136" s="128">
        <v>136</v>
      </c>
      <c r="I136" s="129"/>
      <c r="J136" s="129">
        <f>ROUND(I136*H136,2)</f>
        <v>0</v>
      </c>
      <c r="K136" s="26"/>
      <c r="L136" s="130"/>
      <c r="M136" s="131"/>
      <c r="N136" s="132"/>
      <c r="O136" s="132"/>
      <c r="P136" s="132"/>
      <c r="Q136" s="132"/>
      <c r="R136" s="132"/>
      <c r="S136" s="133"/>
      <c r="AQ136" s="134"/>
      <c r="AS136" s="134"/>
      <c r="AT136" s="134"/>
      <c r="AX136" s="14"/>
      <c r="BD136" s="135"/>
      <c r="BE136" s="135"/>
      <c r="BF136" s="135"/>
      <c r="BG136" s="135"/>
      <c r="BH136" s="135"/>
      <c r="BI136" s="14"/>
      <c r="BJ136" s="135"/>
      <c r="BK136" s="14"/>
      <c r="BL136" s="134"/>
    </row>
    <row r="137" spans="2:64" s="1" customFormat="1" ht="14.25" customHeight="1">
      <c r="B137" s="123"/>
      <c r="C137" s="12"/>
      <c r="D137" s="137" t="s">
        <v>110</v>
      </c>
      <c r="E137" s="138" t="s">
        <v>1</v>
      </c>
      <c r="F137" s="139" t="s">
        <v>258</v>
      </c>
      <c r="G137" s="12"/>
      <c r="H137" s="140">
        <v>136</v>
      </c>
      <c r="I137" s="12"/>
      <c r="J137" s="12"/>
      <c r="K137" s="26"/>
      <c r="L137" s="130"/>
      <c r="M137" s="131"/>
      <c r="N137" s="132"/>
      <c r="O137" s="132"/>
      <c r="P137" s="132"/>
      <c r="Q137" s="132"/>
      <c r="R137" s="132"/>
      <c r="S137" s="133"/>
      <c r="AQ137" s="134"/>
      <c r="AS137" s="134"/>
      <c r="AT137" s="134"/>
      <c r="AX137" s="14"/>
      <c r="BD137" s="135"/>
      <c r="BE137" s="135"/>
      <c r="BF137" s="135"/>
      <c r="BG137" s="135"/>
      <c r="BH137" s="135"/>
      <c r="BI137" s="14"/>
      <c r="BJ137" s="135"/>
      <c r="BK137" s="14"/>
      <c r="BL137" s="134"/>
    </row>
    <row r="138" spans="2:64" s="1" customFormat="1" ht="29.25" customHeight="1">
      <c r="B138" s="123"/>
      <c r="C138" s="124" t="s">
        <v>151</v>
      </c>
      <c r="D138" s="124" t="s">
        <v>109</v>
      </c>
      <c r="E138" s="125" t="s">
        <v>247</v>
      </c>
      <c r="F138" s="126" t="s">
        <v>253</v>
      </c>
      <c r="G138" s="127" t="s">
        <v>114</v>
      </c>
      <c r="H138" s="128">
        <v>68</v>
      </c>
      <c r="I138" s="129"/>
      <c r="J138" s="129">
        <f>ROUND(I138*H138,2)</f>
        <v>0</v>
      </c>
      <c r="K138" s="26"/>
      <c r="L138" s="130"/>
      <c r="M138" s="131"/>
      <c r="N138" s="132"/>
      <c r="O138" s="132"/>
      <c r="P138" s="132"/>
      <c r="Q138" s="132"/>
      <c r="R138" s="132"/>
      <c r="S138" s="133"/>
      <c r="AQ138" s="134"/>
      <c r="AS138" s="134"/>
      <c r="AT138" s="134"/>
      <c r="AX138" s="14"/>
      <c r="BD138" s="135"/>
      <c r="BE138" s="135"/>
      <c r="BF138" s="135"/>
      <c r="BG138" s="135"/>
      <c r="BH138" s="135"/>
      <c r="BI138" s="14"/>
      <c r="BJ138" s="135"/>
      <c r="BK138" s="14"/>
      <c r="BL138" s="134"/>
    </row>
    <row r="139" spans="2:64" s="1" customFormat="1" ht="18" customHeight="1">
      <c r="B139" s="123"/>
      <c r="C139" s="12"/>
      <c r="D139" s="137" t="s">
        <v>110</v>
      </c>
      <c r="E139" s="138" t="s">
        <v>1</v>
      </c>
      <c r="F139" s="139"/>
      <c r="G139" s="12"/>
      <c r="H139" s="140">
        <v>68</v>
      </c>
      <c r="I139" s="12"/>
      <c r="J139" s="12"/>
      <c r="K139" s="26"/>
      <c r="L139" s="130"/>
      <c r="M139" s="131"/>
      <c r="N139" s="132"/>
      <c r="O139" s="132"/>
      <c r="P139" s="132"/>
      <c r="Q139" s="132"/>
      <c r="R139" s="132"/>
      <c r="S139" s="133"/>
      <c r="AQ139" s="134"/>
      <c r="AS139" s="134"/>
      <c r="AT139" s="134"/>
      <c r="AX139" s="14"/>
      <c r="BD139" s="135"/>
      <c r="BE139" s="135"/>
      <c r="BF139" s="135"/>
      <c r="BG139" s="135"/>
      <c r="BH139" s="135"/>
      <c r="BI139" s="14"/>
      <c r="BJ139" s="135"/>
      <c r="BK139" s="14"/>
      <c r="BL139" s="134"/>
    </row>
    <row r="140" spans="2:64" s="1" customFormat="1" ht="33" customHeight="1">
      <c r="B140" s="123"/>
      <c r="C140" s="11"/>
      <c r="D140" s="113" t="s">
        <v>68</v>
      </c>
      <c r="E140" s="121" t="s">
        <v>259</v>
      </c>
      <c r="F140" s="121" t="s">
        <v>260</v>
      </c>
      <c r="G140" s="11"/>
      <c r="H140" s="11"/>
      <c r="I140" s="11"/>
      <c r="J140" s="122">
        <f>J141+J143</f>
        <v>0</v>
      </c>
      <c r="K140" s="26"/>
      <c r="L140" s="130"/>
      <c r="M140" s="131"/>
      <c r="N140" s="132"/>
      <c r="O140" s="132"/>
      <c r="P140" s="132"/>
      <c r="Q140" s="132"/>
      <c r="R140" s="132"/>
      <c r="S140" s="133"/>
      <c r="AQ140" s="134"/>
      <c r="AS140" s="134"/>
      <c r="AT140" s="134"/>
      <c r="AX140" s="14"/>
      <c r="BD140" s="135"/>
      <c r="BE140" s="135"/>
      <c r="BF140" s="135"/>
      <c r="BG140" s="135"/>
      <c r="BH140" s="135"/>
      <c r="BI140" s="14"/>
      <c r="BJ140" s="135"/>
      <c r="BK140" s="14"/>
      <c r="BL140" s="134"/>
    </row>
    <row r="141" spans="2:64" s="1" customFormat="1" ht="33" customHeight="1">
      <c r="B141" s="123"/>
      <c r="C141" s="124" t="s">
        <v>261</v>
      </c>
      <c r="D141" s="124" t="s">
        <v>109</v>
      </c>
      <c r="E141" s="125" t="s">
        <v>262</v>
      </c>
      <c r="F141" s="126" t="s">
        <v>263</v>
      </c>
      <c r="G141" s="127" t="s">
        <v>114</v>
      </c>
      <c r="H141" s="128">
        <v>68</v>
      </c>
      <c r="I141" s="129"/>
      <c r="J141" s="129">
        <f>ROUND(I141*H141,2)</f>
        <v>0</v>
      </c>
      <c r="K141" s="26"/>
      <c r="L141" s="130"/>
      <c r="M141" s="131"/>
      <c r="N141" s="132"/>
      <c r="O141" s="132"/>
      <c r="P141" s="132"/>
      <c r="Q141" s="132"/>
      <c r="R141" s="132"/>
      <c r="S141" s="133"/>
      <c r="AQ141" s="134"/>
      <c r="AS141" s="134"/>
      <c r="AT141" s="134"/>
      <c r="AX141" s="14"/>
      <c r="BD141" s="135"/>
      <c r="BE141" s="135"/>
      <c r="BF141" s="135"/>
      <c r="BG141" s="135"/>
      <c r="BH141" s="135"/>
      <c r="BI141" s="14"/>
      <c r="BJ141" s="135"/>
      <c r="BK141" s="14"/>
      <c r="BL141" s="134"/>
    </row>
    <row r="142" spans="2:64" s="1" customFormat="1" ht="18" customHeight="1">
      <c r="B142" s="123"/>
      <c r="C142" s="12"/>
      <c r="D142" s="137" t="s">
        <v>110</v>
      </c>
      <c r="E142" s="138" t="s">
        <v>1</v>
      </c>
      <c r="F142" s="139"/>
      <c r="G142" s="12"/>
      <c r="H142" s="140">
        <v>68</v>
      </c>
      <c r="I142" s="12"/>
      <c r="J142" s="12"/>
      <c r="K142" s="26"/>
      <c r="L142" s="130"/>
      <c r="M142" s="131"/>
      <c r="N142" s="132"/>
      <c r="O142" s="132"/>
      <c r="P142" s="132"/>
      <c r="Q142" s="132"/>
      <c r="R142" s="132"/>
      <c r="S142" s="133"/>
      <c r="AQ142" s="134"/>
      <c r="AS142" s="134"/>
      <c r="AT142" s="134"/>
      <c r="AX142" s="14"/>
      <c r="BD142" s="135"/>
      <c r="BE142" s="135"/>
      <c r="BF142" s="135"/>
      <c r="BG142" s="135"/>
      <c r="BH142" s="135"/>
      <c r="BI142" s="14"/>
      <c r="BJ142" s="135"/>
      <c r="BK142" s="14"/>
      <c r="BL142" s="134"/>
    </row>
    <row r="143" spans="2:64" s="1" customFormat="1" ht="33" customHeight="1">
      <c r="B143" s="123"/>
      <c r="C143" s="124" t="s">
        <v>264</v>
      </c>
      <c r="D143" s="124" t="s">
        <v>109</v>
      </c>
      <c r="E143" s="125" t="s">
        <v>265</v>
      </c>
      <c r="F143" s="126" t="s">
        <v>266</v>
      </c>
      <c r="G143" s="127" t="s">
        <v>114</v>
      </c>
      <c r="H143" s="128">
        <v>136</v>
      </c>
      <c r="I143" s="129"/>
      <c r="J143" s="129">
        <f>ROUND(I143*H143,2)</f>
        <v>0</v>
      </c>
      <c r="K143" s="26"/>
      <c r="L143" s="130"/>
      <c r="M143" s="131"/>
      <c r="N143" s="132"/>
      <c r="O143" s="132"/>
      <c r="P143" s="132"/>
      <c r="Q143" s="132"/>
      <c r="R143" s="132"/>
      <c r="S143" s="133"/>
      <c r="AQ143" s="134"/>
      <c r="AS143" s="134"/>
      <c r="AT143" s="134"/>
      <c r="AX143" s="14"/>
      <c r="BD143" s="135"/>
      <c r="BE143" s="135"/>
      <c r="BF143" s="135"/>
      <c r="BG143" s="135"/>
      <c r="BH143" s="135"/>
      <c r="BI143" s="14"/>
      <c r="BJ143" s="135"/>
      <c r="BK143" s="14"/>
      <c r="BL143" s="134"/>
    </row>
    <row r="144" spans="2:62" s="11" customFormat="1" ht="22.9" customHeight="1">
      <c r="B144" s="112"/>
      <c r="C144" s="12"/>
      <c r="D144" s="137" t="s">
        <v>110</v>
      </c>
      <c r="E144" s="138" t="s">
        <v>1</v>
      </c>
      <c r="F144" s="139" t="s">
        <v>258</v>
      </c>
      <c r="G144" s="12"/>
      <c r="H144" s="140">
        <v>136</v>
      </c>
      <c r="I144" s="12"/>
      <c r="J144" s="12"/>
      <c r="K144" s="112"/>
      <c r="L144" s="116"/>
      <c r="O144" s="117">
        <f>SUM(O145:O146)</f>
        <v>0</v>
      </c>
      <c r="Q144" s="117">
        <f>SUM(Q145:Q146)</f>
        <v>0</v>
      </c>
      <c r="S144" s="118">
        <f>SUM(S145:S146)</f>
        <v>0</v>
      </c>
      <c r="AQ144" s="113" t="s">
        <v>76</v>
      </c>
      <c r="AS144" s="119" t="s">
        <v>68</v>
      </c>
      <c r="AT144" s="119" t="s">
        <v>76</v>
      </c>
      <c r="AX144" s="113" t="s">
        <v>108</v>
      </c>
      <c r="BJ144" s="120">
        <f>SUM(BJ145:BJ146)</f>
        <v>0</v>
      </c>
    </row>
    <row r="145" spans="2:64" s="1" customFormat="1" ht="24.2" customHeight="1">
      <c r="B145" s="123"/>
      <c r="C145" s="11"/>
      <c r="D145" s="113" t="s">
        <v>68</v>
      </c>
      <c r="E145" s="114" t="s">
        <v>111</v>
      </c>
      <c r="F145" s="114" t="s">
        <v>171</v>
      </c>
      <c r="G145" s="11"/>
      <c r="H145" s="11"/>
      <c r="I145" s="11"/>
      <c r="J145" s="115">
        <f>J146</f>
        <v>0</v>
      </c>
      <c r="K145" s="26"/>
      <c r="L145" s="130" t="s">
        <v>1</v>
      </c>
      <c r="M145" s="131" t="s">
        <v>34</v>
      </c>
      <c r="N145" s="132">
        <v>0.006</v>
      </c>
      <c r="O145" s="132">
        <f>N145*H145</f>
        <v>0</v>
      </c>
      <c r="P145" s="132">
        <v>0</v>
      </c>
      <c r="Q145" s="132">
        <f>P145*H145</f>
        <v>0</v>
      </c>
      <c r="R145" s="132">
        <v>0</v>
      </c>
      <c r="S145" s="133">
        <f>R145*H145</f>
        <v>0</v>
      </c>
      <c r="AQ145" s="134" t="s">
        <v>122</v>
      </c>
      <c r="AS145" s="134" t="s">
        <v>109</v>
      </c>
      <c r="AT145" s="134" t="s">
        <v>77</v>
      </c>
      <c r="AX145" s="14" t="s">
        <v>108</v>
      </c>
      <c r="BD145" s="135">
        <f>IF(M145="základní",J145,0)</f>
        <v>0</v>
      </c>
      <c r="BE145" s="135">
        <f>IF(M145="snížená",J145,0)</f>
        <v>0</v>
      </c>
      <c r="BF145" s="135">
        <f>IF(M145="zákl. přenesená",J145,0)</f>
        <v>0</v>
      </c>
      <c r="BG145" s="135">
        <f>IF(M145="sníž. přenesená",J145,0)</f>
        <v>0</v>
      </c>
      <c r="BH145" s="135">
        <f>IF(M145="nulová",J145,0)</f>
        <v>0</v>
      </c>
      <c r="BI145" s="14" t="s">
        <v>76</v>
      </c>
      <c r="BJ145" s="135">
        <f>ROUND(I145*H145,2)</f>
        <v>0</v>
      </c>
      <c r="BK145" s="14" t="s">
        <v>122</v>
      </c>
      <c r="BL145" s="134" t="s">
        <v>188</v>
      </c>
    </row>
    <row r="146" spans="2:64" s="1" customFormat="1" ht="33" customHeight="1">
      <c r="B146" s="123"/>
      <c r="C146" s="11"/>
      <c r="D146" s="113" t="s">
        <v>68</v>
      </c>
      <c r="E146" s="121" t="s">
        <v>267</v>
      </c>
      <c r="F146" s="121" t="s">
        <v>268</v>
      </c>
      <c r="G146" s="11"/>
      <c r="H146" s="11"/>
      <c r="I146" s="11"/>
      <c r="J146" s="122">
        <f>J147+J148</f>
        <v>0</v>
      </c>
      <c r="K146" s="26"/>
      <c r="L146" s="130" t="s">
        <v>1</v>
      </c>
      <c r="M146" s="131" t="s">
        <v>34</v>
      </c>
      <c r="N146" s="132">
        <v>0.255</v>
      </c>
      <c r="O146" s="132">
        <f>N146*H146</f>
        <v>0</v>
      </c>
      <c r="P146" s="132">
        <v>0</v>
      </c>
      <c r="Q146" s="132">
        <f>P146*H146</f>
        <v>0</v>
      </c>
      <c r="R146" s="132">
        <v>0</v>
      </c>
      <c r="S146" s="133">
        <f>R146*H146</f>
        <v>0</v>
      </c>
      <c r="AQ146" s="134" t="s">
        <v>122</v>
      </c>
      <c r="AS146" s="134" t="s">
        <v>109</v>
      </c>
      <c r="AT146" s="134" t="s">
        <v>77</v>
      </c>
      <c r="AX146" s="14" t="s">
        <v>108</v>
      </c>
      <c r="BD146" s="135">
        <f>IF(M146="základní",J146,0)</f>
        <v>0</v>
      </c>
      <c r="BE146" s="135">
        <f>IF(M146="snížená",J146,0)</f>
        <v>0</v>
      </c>
      <c r="BF146" s="135">
        <f>IF(M146="zákl. přenesená",J146,0)</f>
        <v>0</v>
      </c>
      <c r="BG146" s="135">
        <f>IF(M146="sníž. přenesená",J146,0)</f>
        <v>0</v>
      </c>
      <c r="BH146" s="135">
        <f>IF(M146="nulová",J146,0)</f>
        <v>0</v>
      </c>
      <c r="BI146" s="14" t="s">
        <v>76</v>
      </c>
      <c r="BJ146" s="135">
        <f>ROUND(I146*H146,2)</f>
        <v>0</v>
      </c>
      <c r="BK146" s="14" t="s">
        <v>122</v>
      </c>
      <c r="BL146" s="134" t="s">
        <v>189</v>
      </c>
    </row>
    <row r="147" spans="2:62" s="11" customFormat="1" ht="22.9" customHeight="1">
      <c r="B147" s="112"/>
      <c r="C147" s="124" t="s">
        <v>269</v>
      </c>
      <c r="D147" s="124" t="s">
        <v>109</v>
      </c>
      <c r="E147" s="125" t="s">
        <v>270</v>
      </c>
      <c r="F147" s="126" t="s">
        <v>271</v>
      </c>
      <c r="G147" s="127" t="s">
        <v>272</v>
      </c>
      <c r="H147" s="128">
        <v>1</v>
      </c>
      <c r="I147" s="129"/>
      <c r="J147" s="129">
        <f>ROUND(I147*H147,2)</f>
        <v>0</v>
      </c>
      <c r="K147" s="112"/>
      <c r="L147" s="116"/>
      <c r="O147" s="117">
        <f>SUM(O148:O149)</f>
        <v>0.787</v>
      </c>
      <c r="Q147" s="117">
        <f>SUM(Q148:Q149)</f>
        <v>0</v>
      </c>
      <c r="S147" s="118">
        <f>SUM(S148:S149)</f>
        <v>0</v>
      </c>
      <c r="AQ147" s="113" t="s">
        <v>76</v>
      </c>
      <c r="AS147" s="119" t="s">
        <v>68</v>
      </c>
      <c r="AT147" s="119" t="s">
        <v>76</v>
      </c>
      <c r="AX147" s="113" t="s">
        <v>108</v>
      </c>
      <c r="BJ147" s="120">
        <f>SUM(BJ148:BJ149)</f>
        <v>0</v>
      </c>
    </row>
    <row r="148" spans="2:64" s="1" customFormat="1" ht="25.9" customHeight="1">
      <c r="B148" s="123"/>
      <c r="C148" s="124" t="s">
        <v>273</v>
      </c>
      <c r="D148" s="124" t="s">
        <v>109</v>
      </c>
      <c r="E148" s="125" t="s">
        <v>274</v>
      </c>
      <c r="F148" s="126" t="s">
        <v>275</v>
      </c>
      <c r="G148" s="127" t="s">
        <v>272</v>
      </c>
      <c r="H148" s="128">
        <v>1</v>
      </c>
      <c r="I148" s="129"/>
      <c r="J148" s="129">
        <f>ROUND(I148*H148,2)</f>
        <v>0</v>
      </c>
      <c r="K148" s="26"/>
      <c r="L148" s="130" t="s">
        <v>1</v>
      </c>
      <c r="M148" s="131" t="s">
        <v>34</v>
      </c>
      <c r="N148" s="132">
        <v>0.787</v>
      </c>
      <c r="O148" s="132">
        <f>N148*H148</f>
        <v>0.787</v>
      </c>
      <c r="P148" s="132">
        <v>0</v>
      </c>
      <c r="Q148" s="132">
        <f>P148*H148</f>
        <v>0</v>
      </c>
      <c r="R148" s="132">
        <v>0</v>
      </c>
      <c r="S148" s="133">
        <f>R148*H148</f>
        <v>0</v>
      </c>
      <c r="AQ148" s="134" t="s">
        <v>122</v>
      </c>
      <c r="AS148" s="134" t="s">
        <v>109</v>
      </c>
      <c r="AT148" s="134" t="s">
        <v>77</v>
      </c>
      <c r="AX148" s="14" t="s">
        <v>108</v>
      </c>
      <c r="BD148" s="135">
        <f>IF(M148="základní",J148,0)</f>
        <v>0</v>
      </c>
      <c r="BE148" s="135">
        <f>IF(M148="snížená",J148,0)</f>
        <v>0</v>
      </c>
      <c r="BF148" s="135">
        <f>IF(M148="zákl. přenesená",J148,0)</f>
        <v>0</v>
      </c>
      <c r="BG148" s="135">
        <f>IF(M148="sníž. přenesená",J148,0)</f>
        <v>0</v>
      </c>
      <c r="BH148" s="135">
        <f>IF(M148="nulová",J148,0)</f>
        <v>0</v>
      </c>
      <c r="BI148" s="14" t="s">
        <v>76</v>
      </c>
      <c r="BJ148" s="135">
        <f>ROUND(I148*H148,2)</f>
        <v>0</v>
      </c>
      <c r="BK148" s="14" t="s">
        <v>122</v>
      </c>
      <c r="BL148" s="134" t="s">
        <v>190</v>
      </c>
    </row>
    <row r="149" spans="2:50" s="12" customFormat="1" ht="12">
      <c r="B149" s="136"/>
      <c r="D149" s="137"/>
      <c r="E149" s="138"/>
      <c r="F149" s="139"/>
      <c r="H149" s="140"/>
      <c r="K149" s="136"/>
      <c r="L149" s="141"/>
      <c r="S149" s="142"/>
      <c r="AS149" s="138" t="s">
        <v>110</v>
      </c>
      <c r="AT149" s="138" t="s">
        <v>77</v>
      </c>
      <c r="AU149" s="12" t="s">
        <v>77</v>
      </c>
      <c r="AV149" s="12" t="s">
        <v>26</v>
      </c>
      <c r="AW149" s="12" t="s">
        <v>76</v>
      </c>
      <c r="AX149" s="138" t="s">
        <v>108</v>
      </c>
    </row>
    <row r="150" spans="2:11" s="1" customFormat="1" ht="6.95" customHeight="1">
      <c r="B150" s="38"/>
      <c r="C150" s="39"/>
      <c r="D150" s="39"/>
      <c r="E150" s="39"/>
      <c r="F150" s="39"/>
      <c r="G150" s="39"/>
      <c r="H150" s="39"/>
      <c r="I150" s="39"/>
      <c r="J150" s="39"/>
      <c r="K150" s="26"/>
    </row>
  </sheetData>
  <autoFilter ref="C121:J149"/>
  <mergeCells count="8">
    <mergeCell ref="E112:H112"/>
    <mergeCell ref="E114:H114"/>
    <mergeCell ref="K2:U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L131"/>
  <sheetViews>
    <sheetView showGridLines="0" workbookViewId="0" topLeftCell="A1">
      <selection activeCell="I7" sqref="I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28125" style="0" customWidth="1"/>
    <col min="12" max="12" width="10.8515625" style="0" hidden="1" customWidth="1"/>
    <col min="13" max="13" width="9.28125" style="0" hidden="1" customWidth="1"/>
    <col min="14" max="19" width="14.140625" style="0" hidden="1" customWidth="1"/>
    <col min="20" max="20" width="16.28125" style="0" hidden="1" customWidth="1"/>
    <col min="21" max="21" width="12.28125" style="0" customWidth="1"/>
    <col min="22" max="22" width="16.28125" style="0" customWidth="1"/>
    <col min="23" max="23" width="12.28125" style="0" customWidth="1"/>
    <col min="24" max="24" width="15.00390625" style="0" customWidth="1"/>
    <col min="25" max="25" width="11.00390625" style="0" customWidth="1"/>
    <col min="26" max="26" width="15.00390625" style="0" customWidth="1"/>
    <col min="27" max="27" width="16.28125" style="0" customWidth="1"/>
    <col min="28" max="28" width="11.00390625" style="0" customWidth="1"/>
    <col min="29" max="29" width="15.00390625" style="0" customWidth="1"/>
    <col min="30" max="30" width="16.28125" style="0" customWidth="1"/>
    <col min="43" max="64" width="9.28125" style="0" hidden="1" customWidth="1"/>
  </cols>
  <sheetData>
    <row r="2" spans="11:45" ht="36.95" customHeight="1">
      <c r="K2" s="158" t="s">
        <v>5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AS2" s="14" t="s">
        <v>88</v>
      </c>
    </row>
    <row r="3" spans="2:45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S3" s="14" t="s">
        <v>77</v>
      </c>
    </row>
    <row r="4" spans="2:45" ht="24.95" customHeight="1">
      <c r="B4" s="17"/>
      <c r="D4" s="18" t="s">
        <v>89</v>
      </c>
      <c r="K4" s="17"/>
      <c r="L4" s="82" t="s">
        <v>10</v>
      </c>
      <c r="AS4" s="14" t="s">
        <v>3</v>
      </c>
    </row>
    <row r="5" spans="2:11" ht="6.95" customHeight="1">
      <c r="B5" s="17"/>
      <c r="K5" s="17"/>
    </row>
    <row r="6" spans="2:11" ht="12" customHeight="1">
      <c r="B6" s="17"/>
      <c r="D6" s="23" t="s">
        <v>13</v>
      </c>
      <c r="K6" s="17"/>
    </row>
    <row r="7" spans="2:11" ht="40.9" customHeight="1">
      <c r="B7" s="17"/>
      <c r="E7" s="189" t="str">
        <f>'Rekapitulace stavby'!K6</f>
        <v>REPASPORT TRHLIN, NÁVRH SANACE V ARCHÍVU V OBLASTI SCHŮDKŮ 
DOMINIKÁNSKÉ NÁM. 1 V BRNĚ
Technická výpomoc</v>
      </c>
      <c r="F7" s="190"/>
      <c r="G7" s="190"/>
      <c r="H7" s="190"/>
      <c r="K7" s="17"/>
    </row>
    <row r="8" spans="2:11" s="1" customFormat="1" ht="12" customHeight="1">
      <c r="B8" s="26"/>
      <c r="D8" s="23" t="s">
        <v>90</v>
      </c>
      <c r="K8" s="26"/>
    </row>
    <row r="9" spans="2:11" s="1" customFormat="1" ht="16.5" customHeight="1">
      <c r="B9" s="26"/>
      <c r="E9" s="166" t="s">
        <v>256</v>
      </c>
      <c r="F9" s="191"/>
      <c r="G9" s="191"/>
      <c r="H9" s="191"/>
      <c r="K9" s="26"/>
    </row>
    <row r="10" spans="2:11" s="1" customFormat="1" ht="12">
      <c r="B10" s="26"/>
      <c r="K10" s="26"/>
    </row>
    <row r="11" spans="2:11" s="1" customFormat="1" ht="12" customHeight="1">
      <c r="B11" s="26"/>
      <c r="D11" s="23" t="s">
        <v>14</v>
      </c>
      <c r="F11" s="21" t="s">
        <v>1</v>
      </c>
      <c r="I11" s="23" t="s">
        <v>15</v>
      </c>
      <c r="J11" s="21" t="s">
        <v>1</v>
      </c>
      <c r="K11" s="26"/>
    </row>
    <row r="12" spans="2:11" s="1" customFormat="1" ht="12" customHeight="1">
      <c r="B12" s="26"/>
      <c r="D12" s="23" t="s">
        <v>16</v>
      </c>
      <c r="F12" s="21" t="s">
        <v>223</v>
      </c>
      <c r="I12" s="23" t="s">
        <v>17</v>
      </c>
      <c r="J12" s="46">
        <f>'Rekapitulace stavby'!AN8</f>
        <v>45264</v>
      </c>
      <c r="K12" s="26"/>
    </row>
    <row r="13" spans="2:11" s="1" customFormat="1" ht="10.9" customHeight="1">
      <c r="B13" s="26"/>
      <c r="K13" s="26"/>
    </row>
    <row r="14" spans="2:11" s="1" customFormat="1" ht="12" customHeight="1">
      <c r="B14" s="26"/>
      <c r="D14" s="23" t="s">
        <v>18</v>
      </c>
      <c r="I14" s="23" t="s">
        <v>19</v>
      </c>
      <c r="J14" s="21" t="str">
        <f>IF('Rekapitulace stavby'!AN10="","",'Rekapitulace stavby'!AN10)</f>
        <v/>
      </c>
      <c r="K14" s="26"/>
    </row>
    <row r="15" spans="2:11" s="1" customFormat="1" ht="18" customHeight="1">
      <c r="B15" s="26"/>
      <c r="E15" s="21" t="str">
        <f>IF('Rekapitulace stavby'!E11="","",'Rekapitulace stavby'!E11)</f>
        <v xml:space="preserve"> </v>
      </c>
      <c r="I15" s="23" t="s">
        <v>21</v>
      </c>
      <c r="J15" s="21" t="str">
        <f>IF('Rekapitulace stavby'!AN11="","",'Rekapitulace stavby'!AN11)</f>
        <v/>
      </c>
      <c r="K15" s="26"/>
    </row>
    <row r="16" spans="2:11" s="1" customFormat="1" ht="6.95" customHeight="1">
      <c r="B16" s="26"/>
      <c r="K16" s="26"/>
    </row>
    <row r="17" spans="2:11" s="1" customFormat="1" ht="12" customHeight="1">
      <c r="B17" s="26"/>
      <c r="D17" s="23" t="s">
        <v>22</v>
      </c>
      <c r="I17" s="23" t="s">
        <v>19</v>
      </c>
      <c r="J17" s="21"/>
      <c r="K17" s="26"/>
    </row>
    <row r="18" spans="2:11" s="1" customFormat="1" ht="18" customHeight="1">
      <c r="B18" s="26"/>
      <c r="E18" s="21"/>
      <c r="I18" s="23" t="s">
        <v>21</v>
      </c>
      <c r="J18" s="21"/>
      <c r="K18" s="26"/>
    </row>
    <row r="19" spans="2:11" s="1" customFormat="1" ht="6.95" customHeight="1">
      <c r="B19" s="26"/>
      <c r="K19" s="26"/>
    </row>
    <row r="20" spans="2:11" s="1" customFormat="1" ht="12" customHeight="1">
      <c r="B20" s="26"/>
      <c r="D20" s="23" t="s">
        <v>23</v>
      </c>
      <c r="I20" s="23" t="s">
        <v>19</v>
      </c>
      <c r="J20" s="21" t="s">
        <v>24</v>
      </c>
      <c r="K20" s="26"/>
    </row>
    <row r="21" spans="2:11" s="1" customFormat="1" ht="18" customHeight="1">
      <c r="B21" s="26"/>
      <c r="E21" s="21" t="s">
        <v>25</v>
      </c>
      <c r="I21" s="23" t="s">
        <v>21</v>
      </c>
      <c r="J21" s="21" t="s">
        <v>1</v>
      </c>
      <c r="K21" s="26"/>
    </row>
    <row r="22" spans="2:11" s="1" customFormat="1" ht="6.95" customHeight="1">
      <c r="B22" s="26"/>
      <c r="K22" s="26"/>
    </row>
    <row r="23" spans="2:11" s="1" customFormat="1" ht="12" customHeight="1">
      <c r="B23" s="26"/>
      <c r="D23" s="23" t="s">
        <v>27</v>
      </c>
      <c r="I23" s="23" t="s">
        <v>19</v>
      </c>
      <c r="J23" s="21"/>
      <c r="K23" s="26"/>
    </row>
    <row r="24" spans="2:11" s="1" customFormat="1" ht="18" customHeight="1">
      <c r="B24" s="26"/>
      <c r="E24" s="21"/>
      <c r="I24" s="23" t="s">
        <v>21</v>
      </c>
      <c r="J24" s="21"/>
      <c r="K24" s="26"/>
    </row>
    <row r="25" spans="2:11" s="1" customFormat="1" ht="6.95" customHeight="1">
      <c r="B25" s="26"/>
      <c r="K25" s="26"/>
    </row>
    <row r="26" spans="2:11" s="1" customFormat="1" ht="12" customHeight="1">
      <c r="B26" s="26"/>
      <c r="D26" s="23" t="s">
        <v>28</v>
      </c>
      <c r="K26" s="26"/>
    </row>
    <row r="27" spans="2:11" s="7" customFormat="1" ht="16.5" customHeight="1">
      <c r="B27" s="83"/>
      <c r="E27" s="184" t="s">
        <v>1</v>
      </c>
      <c r="F27" s="184"/>
      <c r="G27" s="184"/>
      <c r="H27" s="184"/>
      <c r="K27" s="83"/>
    </row>
    <row r="28" spans="2:11" s="1" customFormat="1" ht="6.95" customHeight="1">
      <c r="B28" s="26"/>
      <c r="K28" s="26"/>
    </row>
    <row r="29" spans="2:11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26"/>
    </row>
    <row r="30" spans="2:11" s="1" customFormat="1" ht="25.35" customHeight="1">
      <c r="B30" s="26"/>
      <c r="D30" s="84" t="s">
        <v>29</v>
      </c>
      <c r="J30" s="60">
        <f>ROUND(J120,2)</f>
        <v>0</v>
      </c>
      <c r="K30" s="26"/>
    </row>
    <row r="31" spans="2:11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26"/>
    </row>
    <row r="32" spans="2:11" s="1" customFormat="1" ht="14.45" customHeight="1">
      <c r="B32" s="26"/>
      <c r="F32" s="29" t="s">
        <v>31</v>
      </c>
      <c r="I32" s="29" t="s">
        <v>30</v>
      </c>
      <c r="J32" s="29" t="s">
        <v>32</v>
      </c>
      <c r="K32" s="26"/>
    </row>
    <row r="33" spans="2:11" s="1" customFormat="1" ht="14.45" customHeight="1">
      <c r="B33" s="26"/>
      <c r="D33" s="49" t="s">
        <v>33</v>
      </c>
      <c r="E33" s="23" t="s">
        <v>34</v>
      </c>
      <c r="F33" s="85">
        <f>ROUND((SUM(BD120:BD130)),2)</f>
        <v>0</v>
      </c>
      <c r="I33" s="86">
        <v>0.21</v>
      </c>
      <c r="J33" s="85">
        <f>ROUND(((SUM(BD120:BD130))*I33),2)</f>
        <v>0</v>
      </c>
      <c r="K33" s="26"/>
    </row>
    <row r="34" spans="2:11" s="1" customFormat="1" ht="14.45" customHeight="1">
      <c r="B34" s="26"/>
      <c r="E34" s="23" t="s">
        <v>35</v>
      </c>
      <c r="F34" s="85">
        <f>ROUND((SUM(BE120:BE130)),2)</f>
        <v>0</v>
      </c>
      <c r="I34" s="86">
        <v>0.15</v>
      </c>
      <c r="J34" s="85">
        <f>ROUND(((SUM(BE120:BE130))*I34),2)</f>
        <v>0</v>
      </c>
      <c r="K34" s="26"/>
    </row>
    <row r="35" spans="2:11" s="1" customFormat="1" ht="14.45" customHeight="1" hidden="1">
      <c r="B35" s="26"/>
      <c r="E35" s="23" t="s">
        <v>36</v>
      </c>
      <c r="F35" s="85">
        <f>ROUND((SUM(BF120:BF130)),2)</f>
        <v>0</v>
      </c>
      <c r="I35" s="86">
        <v>0.21</v>
      </c>
      <c r="J35" s="85">
        <f>0</f>
        <v>0</v>
      </c>
      <c r="K35" s="26"/>
    </row>
    <row r="36" spans="2:11" s="1" customFormat="1" ht="14.45" customHeight="1" hidden="1">
      <c r="B36" s="26"/>
      <c r="E36" s="23" t="s">
        <v>37</v>
      </c>
      <c r="F36" s="85">
        <f>ROUND((SUM(BG120:BG130)),2)</f>
        <v>0</v>
      </c>
      <c r="I36" s="86">
        <v>0.15</v>
      </c>
      <c r="J36" s="85">
        <f>0</f>
        <v>0</v>
      </c>
      <c r="K36" s="26"/>
    </row>
    <row r="37" spans="2:11" s="1" customFormat="1" ht="14.45" customHeight="1" hidden="1">
      <c r="B37" s="26"/>
      <c r="E37" s="23" t="s">
        <v>38</v>
      </c>
      <c r="F37" s="85">
        <f>ROUND((SUM(BH120:BH130)),2)</f>
        <v>0</v>
      </c>
      <c r="I37" s="86">
        <v>0</v>
      </c>
      <c r="J37" s="85">
        <f>0</f>
        <v>0</v>
      </c>
      <c r="K37" s="26"/>
    </row>
    <row r="38" spans="2:11" s="1" customFormat="1" ht="6.95" customHeight="1">
      <c r="B38" s="26"/>
      <c r="K38" s="26"/>
    </row>
    <row r="39" spans="2:11" s="1" customFormat="1" ht="25.35" customHeight="1">
      <c r="B39" s="26"/>
      <c r="C39" s="87"/>
      <c r="D39" s="88" t="s">
        <v>39</v>
      </c>
      <c r="E39" s="51"/>
      <c r="F39" s="51"/>
      <c r="G39" s="89" t="s">
        <v>40</v>
      </c>
      <c r="H39" s="90" t="s">
        <v>41</v>
      </c>
      <c r="I39" s="51"/>
      <c r="J39" s="91">
        <f>SUM(J30:J37)</f>
        <v>0</v>
      </c>
      <c r="K39" s="26"/>
    </row>
    <row r="40" spans="2:11" s="1" customFormat="1" ht="14.45" customHeight="1">
      <c r="B40" s="26"/>
      <c r="K40" s="26"/>
    </row>
    <row r="41" spans="2:11" ht="14.45" customHeight="1">
      <c r="B41" s="17"/>
      <c r="K41" s="17"/>
    </row>
    <row r="42" spans="2:11" ht="14.45" customHeight="1">
      <c r="B42" s="17"/>
      <c r="K42" s="17"/>
    </row>
    <row r="43" spans="2:11" ht="14.45" customHeight="1">
      <c r="B43" s="17"/>
      <c r="K43" s="17"/>
    </row>
    <row r="44" spans="2:11" ht="14.45" customHeight="1">
      <c r="B44" s="17"/>
      <c r="K44" s="17"/>
    </row>
    <row r="45" spans="2:11" ht="14.45" customHeight="1">
      <c r="B45" s="17"/>
      <c r="K45" s="17"/>
    </row>
    <row r="46" spans="2:11" ht="14.45" customHeight="1">
      <c r="B46" s="17"/>
      <c r="K46" s="17"/>
    </row>
    <row r="47" spans="2:11" ht="14.45" customHeight="1">
      <c r="B47" s="17"/>
      <c r="K47" s="17"/>
    </row>
    <row r="48" spans="2:11" ht="14.45" customHeight="1">
      <c r="B48" s="17"/>
      <c r="K48" s="17"/>
    </row>
    <row r="49" spans="2:11" ht="14.45" customHeight="1">
      <c r="B49" s="17"/>
      <c r="K49" s="17"/>
    </row>
    <row r="50" spans="2:11" s="1" customFormat="1" ht="14.45" customHeight="1">
      <c r="B50" s="26"/>
      <c r="D50" s="35" t="s">
        <v>42</v>
      </c>
      <c r="E50" s="36"/>
      <c r="F50" s="36"/>
      <c r="G50" s="35" t="s">
        <v>43</v>
      </c>
      <c r="H50" s="36"/>
      <c r="I50" s="36"/>
      <c r="J50" s="36"/>
      <c r="K50" s="26"/>
    </row>
    <row r="51" spans="2:11" ht="12">
      <c r="B51" s="17"/>
      <c r="K51" s="17"/>
    </row>
    <row r="52" spans="2:11" ht="12">
      <c r="B52" s="17"/>
      <c r="K52" s="17"/>
    </row>
    <row r="53" spans="2:11" ht="12">
      <c r="B53" s="17"/>
      <c r="K53" s="17"/>
    </row>
    <row r="54" spans="2:11" ht="12">
      <c r="B54" s="17"/>
      <c r="K54" s="17"/>
    </row>
    <row r="55" spans="2:11" ht="12">
      <c r="B55" s="17"/>
      <c r="K55" s="17"/>
    </row>
    <row r="56" spans="2:11" ht="12">
      <c r="B56" s="17"/>
      <c r="K56" s="17"/>
    </row>
    <row r="57" spans="2:11" ht="12">
      <c r="B57" s="17"/>
      <c r="K57" s="17"/>
    </row>
    <row r="58" spans="2:11" ht="12">
      <c r="B58" s="17"/>
      <c r="K58" s="17"/>
    </row>
    <row r="59" spans="2:11" ht="12">
      <c r="B59" s="17"/>
      <c r="K59" s="17"/>
    </row>
    <row r="60" spans="2:11" ht="12">
      <c r="B60" s="17"/>
      <c r="K60" s="17"/>
    </row>
    <row r="61" spans="2:11" s="1" customFormat="1" ht="12.75">
      <c r="B61" s="26"/>
      <c r="D61" s="37" t="s">
        <v>44</v>
      </c>
      <c r="E61" s="28"/>
      <c r="F61" s="92" t="s">
        <v>45</v>
      </c>
      <c r="G61" s="37" t="s">
        <v>44</v>
      </c>
      <c r="H61" s="28"/>
      <c r="I61" s="28"/>
      <c r="J61" s="93" t="s">
        <v>45</v>
      </c>
      <c r="K61" s="26"/>
    </row>
    <row r="62" spans="2:11" ht="12">
      <c r="B62" s="17"/>
      <c r="K62" s="17"/>
    </row>
    <row r="63" spans="2:11" ht="12">
      <c r="B63" s="17"/>
      <c r="K63" s="17"/>
    </row>
    <row r="64" spans="2:11" ht="12">
      <c r="B64" s="17"/>
      <c r="K64" s="17"/>
    </row>
    <row r="65" spans="2:11" s="1" customFormat="1" ht="12.75">
      <c r="B65" s="26"/>
      <c r="D65" s="35" t="s">
        <v>46</v>
      </c>
      <c r="E65" s="36"/>
      <c r="F65" s="36"/>
      <c r="G65" s="35" t="s">
        <v>47</v>
      </c>
      <c r="H65" s="36"/>
      <c r="I65" s="36"/>
      <c r="J65" s="36"/>
      <c r="K65" s="26"/>
    </row>
    <row r="66" spans="2:11" ht="12">
      <c r="B66" s="17"/>
      <c r="K66" s="17"/>
    </row>
    <row r="67" spans="2:11" ht="12">
      <c r="B67" s="17"/>
      <c r="K67" s="17"/>
    </row>
    <row r="68" spans="2:11" ht="12">
      <c r="B68" s="17"/>
      <c r="K68" s="17"/>
    </row>
    <row r="69" spans="2:11" ht="12">
      <c r="B69" s="17"/>
      <c r="K69" s="17"/>
    </row>
    <row r="70" spans="2:11" ht="12">
      <c r="B70" s="17"/>
      <c r="K70" s="17"/>
    </row>
    <row r="71" spans="2:11" ht="12">
      <c r="B71" s="17"/>
      <c r="K71" s="17"/>
    </row>
    <row r="72" spans="2:11" ht="12">
      <c r="B72" s="17"/>
      <c r="K72" s="17"/>
    </row>
    <row r="73" spans="2:11" ht="12">
      <c r="B73" s="17"/>
      <c r="K73" s="17"/>
    </row>
    <row r="74" spans="2:11" ht="12">
      <c r="B74" s="17"/>
      <c r="K74" s="17"/>
    </row>
    <row r="75" spans="2:11" ht="12">
      <c r="B75" s="17"/>
      <c r="K75" s="17"/>
    </row>
    <row r="76" spans="2:11" s="1" customFormat="1" ht="12.75">
      <c r="B76" s="26"/>
      <c r="D76" s="37" t="s">
        <v>44</v>
      </c>
      <c r="E76" s="28"/>
      <c r="F76" s="92" t="s">
        <v>45</v>
      </c>
      <c r="G76" s="37" t="s">
        <v>44</v>
      </c>
      <c r="H76" s="28"/>
      <c r="I76" s="28"/>
      <c r="J76" s="93" t="s">
        <v>45</v>
      </c>
      <c r="K76" s="26"/>
    </row>
    <row r="77" spans="2:11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26"/>
    </row>
    <row r="81" spans="2:1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26"/>
    </row>
    <row r="82" spans="2:11" s="1" customFormat="1" ht="24.95" customHeight="1">
      <c r="B82" s="26"/>
      <c r="C82" s="18" t="s">
        <v>91</v>
      </c>
      <c r="K82" s="26"/>
    </row>
    <row r="83" spans="2:11" s="1" customFormat="1" ht="6.95" customHeight="1">
      <c r="B83" s="26"/>
      <c r="K83" s="26"/>
    </row>
    <row r="84" spans="2:11" s="1" customFormat="1" ht="12" customHeight="1">
      <c r="B84" s="26"/>
      <c r="C84" s="23" t="s">
        <v>13</v>
      </c>
      <c r="K84" s="26"/>
    </row>
    <row r="85" spans="2:11" s="1" customFormat="1" ht="43.9" customHeight="1">
      <c r="B85" s="26"/>
      <c r="E85" s="189" t="str">
        <f>E7</f>
        <v>REPASPORT TRHLIN, NÁVRH SANACE V ARCHÍVU V OBLASTI SCHŮDKŮ 
DOMINIKÁNSKÉ NÁM. 1 V BRNĚ
Technická výpomoc</v>
      </c>
      <c r="F85" s="190"/>
      <c r="G85" s="190"/>
      <c r="H85" s="190"/>
      <c r="K85" s="26"/>
    </row>
    <row r="86" spans="2:11" s="1" customFormat="1" ht="12" customHeight="1">
      <c r="B86" s="26"/>
      <c r="C86" s="23" t="s">
        <v>90</v>
      </c>
      <c r="K86" s="26"/>
    </row>
    <row r="87" spans="2:11" s="1" customFormat="1" ht="16.5" customHeight="1">
      <c r="B87" s="26"/>
      <c r="E87" s="166" t="str">
        <f>E9</f>
        <v>04 - VRN</v>
      </c>
      <c r="F87" s="191"/>
      <c r="G87" s="191"/>
      <c r="H87" s="191"/>
      <c r="K87" s="26"/>
    </row>
    <row r="88" spans="2:11" s="1" customFormat="1" ht="6.95" customHeight="1">
      <c r="B88" s="26"/>
      <c r="K88" s="26"/>
    </row>
    <row r="89" spans="2:11" s="1" customFormat="1" ht="12" customHeight="1">
      <c r="B89" s="26"/>
      <c r="C89" s="23" t="s">
        <v>16</v>
      </c>
      <c r="F89" s="21" t="str">
        <f>F12</f>
        <v>Dolní Věstonice</v>
      </c>
      <c r="I89" s="23" t="s">
        <v>17</v>
      </c>
      <c r="J89" s="46">
        <f>IF(J12="","",J12)</f>
        <v>45264</v>
      </c>
      <c r="K89" s="26"/>
    </row>
    <row r="90" spans="2:11" s="1" customFormat="1" ht="6.95" customHeight="1">
      <c r="B90" s="26"/>
      <c r="K90" s="26"/>
    </row>
    <row r="91" spans="2:11" s="1" customFormat="1" ht="15.2" customHeight="1">
      <c r="B91" s="26"/>
      <c r="C91" s="23" t="s">
        <v>18</v>
      </c>
      <c r="F91" s="21" t="str">
        <f>E15</f>
        <v xml:space="preserve"> </v>
      </c>
      <c r="I91" s="23" t="s">
        <v>23</v>
      </c>
      <c r="J91" s="24" t="str">
        <f>E21</f>
        <v>Ing. Martin Špička</v>
      </c>
      <c r="K91" s="26"/>
    </row>
    <row r="92" spans="2:11" s="1" customFormat="1" ht="15.2" customHeight="1">
      <c r="B92" s="26"/>
      <c r="C92" s="23" t="s">
        <v>22</v>
      </c>
      <c r="F92" s="21" t="str">
        <f>IF(E18="","",E18)</f>
        <v/>
      </c>
      <c r="I92" s="23" t="s">
        <v>27</v>
      </c>
      <c r="J92" s="24">
        <f>E24</f>
        <v>0</v>
      </c>
      <c r="K92" s="26"/>
    </row>
    <row r="93" spans="2:11" s="1" customFormat="1" ht="10.35" customHeight="1">
      <c r="B93" s="26"/>
      <c r="K93" s="26"/>
    </row>
    <row r="94" spans="2:11" s="1" customFormat="1" ht="29.25" customHeight="1">
      <c r="B94" s="26"/>
      <c r="C94" s="94" t="s">
        <v>92</v>
      </c>
      <c r="D94" s="87"/>
      <c r="E94" s="87"/>
      <c r="F94" s="87"/>
      <c r="G94" s="87"/>
      <c r="H94" s="87"/>
      <c r="I94" s="87"/>
      <c r="J94" s="95" t="s">
        <v>93</v>
      </c>
      <c r="K94" s="26"/>
    </row>
    <row r="95" spans="2:11" s="1" customFormat="1" ht="10.35" customHeight="1">
      <c r="B95" s="26"/>
      <c r="K95" s="26"/>
    </row>
    <row r="96" spans="2:46" s="1" customFormat="1" ht="22.9" customHeight="1">
      <c r="B96" s="26"/>
      <c r="C96" s="96" t="s">
        <v>94</v>
      </c>
      <c r="J96" s="60">
        <f>J120</f>
        <v>0</v>
      </c>
      <c r="K96" s="26"/>
      <c r="AT96" s="14" t="s">
        <v>95</v>
      </c>
    </row>
    <row r="97" spans="2:11" s="8" customFormat="1" ht="24.95" customHeight="1">
      <c r="B97" s="97"/>
      <c r="D97" s="98" t="s">
        <v>192</v>
      </c>
      <c r="E97" s="99"/>
      <c r="F97" s="99"/>
      <c r="G97" s="99"/>
      <c r="H97" s="99"/>
      <c r="I97" s="99"/>
      <c r="J97" s="100">
        <f>J121</f>
        <v>0</v>
      </c>
      <c r="K97" s="97"/>
    </row>
    <row r="98" spans="2:11" s="9" customFormat="1" ht="19.9" customHeight="1">
      <c r="B98" s="101"/>
      <c r="D98" s="102" t="s">
        <v>224</v>
      </c>
      <c r="E98" s="103"/>
      <c r="F98" s="103"/>
      <c r="G98" s="103"/>
      <c r="H98" s="103"/>
      <c r="I98" s="103"/>
      <c r="J98" s="104">
        <f>J122</f>
        <v>0</v>
      </c>
      <c r="K98" s="101"/>
    </row>
    <row r="99" spans="2:11" s="9" customFormat="1" ht="19.9" customHeight="1">
      <c r="B99" s="101"/>
      <c r="D99" s="102" t="s">
        <v>225</v>
      </c>
      <c r="E99" s="103"/>
      <c r="F99" s="103"/>
      <c r="G99" s="103"/>
      <c r="H99" s="103"/>
      <c r="I99" s="103"/>
      <c r="J99" s="104">
        <f>J125</f>
        <v>0</v>
      </c>
      <c r="K99" s="101"/>
    </row>
    <row r="100" spans="2:11" s="9" customFormat="1" ht="19.9" customHeight="1">
      <c r="B100" s="101"/>
      <c r="D100" s="102" t="s">
        <v>226</v>
      </c>
      <c r="E100" s="103"/>
      <c r="F100" s="103"/>
      <c r="G100" s="103"/>
      <c r="H100" s="103"/>
      <c r="I100" s="103"/>
      <c r="J100" s="104">
        <f>J128</f>
        <v>0</v>
      </c>
      <c r="K100" s="101"/>
    </row>
    <row r="101" spans="2:11" s="1" customFormat="1" ht="21.75" customHeight="1">
      <c r="B101" s="26"/>
      <c r="K101" s="26"/>
    </row>
    <row r="102" spans="2:11" s="1" customFormat="1" ht="6.9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26"/>
    </row>
    <row r="106" spans="2:11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26"/>
    </row>
    <row r="107" spans="2:11" s="1" customFormat="1" ht="24.95" customHeight="1">
      <c r="B107" s="26"/>
      <c r="C107" s="18" t="s">
        <v>96</v>
      </c>
      <c r="K107" s="26"/>
    </row>
    <row r="108" spans="2:11" s="1" customFormat="1" ht="6.95" customHeight="1">
      <c r="B108" s="26"/>
      <c r="K108" s="26"/>
    </row>
    <row r="109" spans="2:11" s="1" customFormat="1" ht="12" customHeight="1">
      <c r="B109" s="26"/>
      <c r="C109" s="23" t="s">
        <v>13</v>
      </c>
      <c r="K109" s="26"/>
    </row>
    <row r="110" spans="2:11" s="1" customFormat="1" ht="41.45" customHeight="1">
      <c r="B110" s="26"/>
      <c r="E110" s="189" t="str">
        <f>E7</f>
        <v>REPASPORT TRHLIN, NÁVRH SANACE V ARCHÍVU V OBLASTI SCHŮDKŮ 
DOMINIKÁNSKÉ NÁM. 1 V BRNĚ
Technická výpomoc</v>
      </c>
      <c r="F110" s="190"/>
      <c r="G110" s="190"/>
      <c r="H110" s="190"/>
      <c r="K110" s="26"/>
    </row>
    <row r="111" spans="2:11" s="1" customFormat="1" ht="12" customHeight="1">
      <c r="B111" s="26"/>
      <c r="C111" s="23" t="s">
        <v>90</v>
      </c>
      <c r="K111" s="26"/>
    </row>
    <row r="112" spans="2:11" s="1" customFormat="1" ht="16.5" customHeight="1">
      <c r="B112" s="26"/>
      <c r="E112" s="166" t="str">
        <f>E9</f>
        <v>04 - VRN</v>
      </c>
      <c r="F112" s="191"/>
      <c r="G112" s="191"/>
      <c r="H112" s="191"/>
      <c r="K112" s="26"/>
    </row>
    <row r="113" spans="2:11" s="1" customFormat="1" ht="6.95" customHeight="1">
      <c r="B113" s="26"/>
      <c r="K113" s="26"/>
    </row>
    <row r="114" spans="2:11" s="1" customFormat="1" ht="12" customHeight="1">
      <c r="B114" s="26"/>
      <c r="C114" s="23" t="s">
        <v>16</v>
      </c>
      <c r="F114" s="21" t="str">
        <f>F12</f>
        <v>Dolní Věstonice</v>
      </c>
      <c r="I114" s="23" t="s">
        <v>17</v>
      </c>
      <c r="J114" s="46">
        <f>IF(J12="","",J12)</f>
        <v>45264</v>
      </c>
      <c r="K114" s="26"/>
    </row>
    <row r="115" spans="2:11" s="1" customFormat="1" ht="6.95" customHeight="1">
      <c r="B115" s="26"/>
      <c r="K115" s="26"/>
    </row>
    <row r="116" spans="2:11" s="1" customFormat="1" ht="15.2" customHeight="1">
      <c r="B116" s="26"/>
      <c r="C116" s="23" t="s">
        <v>18</v>
      </c>
      <c r="F116" s="21" t="str">
        <f>E15</f>
        <v xml:space="preserve"> </v>
      </c>
      <c r="I116" s="23" t="s">
        <v>23</v>
      </c>
      <c r="J116" s="24" t="str">
        <f>E21</f>
        <v>Ing. Martin Špička</v>
      </c>
      <c r="K116" s="26"/>
    </row>
    <row r="117" spans="2:11" s="1" customFormat="1" ht="15.2" customHeight="1">
      <c r="B117" s="26"/>
      <c r="C117" s="23" t="s">
        <v>22</v>
      </c>
      <c r="F117" s="21" t="str">
        <f>IF(E18="","",E18)</f>
        <v/>
      </c>
      <c r="I117" s="23" t="s">
        <v>27</v>
      </c>
      <c r="J117" s="24">
        <f>E24</f>
        <v>0</v>
      </c>
      <c r="K117" s="26"/>
    </row>
    <row r="118" spans="2:11" s="1" customFormat="1" ht="10.35" customHeight="1">
      <c r="B118" s="26"/>
      <c r="K118" s="26"/>
    </row>
    <row r="119" spans="2:19" s="10" customFormat="1" ht="29.25" customHeight="1">
      <c r="B119" s="105"/>
      <c r="C119" s="106" t="s">
        <v>97</v>
      </c>
      <c r="D119" s="107" t="s">
        <v>54</v>
      </c>
      <c r="E119" s="107" t="s">
        <v>50</v>
      </c>
      <c r="F119" s="107" t="s">
        <v>51</v>
      </c>
      <c r="G119" s="107" t="s">
        <v>98</v>
      </c>
      <c r="H119" s="107" t="s">
        <v>99</v>
      </c>
      <c r="I119" s="107" t="s">
        <v>100</v>
      </c>
      <c r="J119" s="107" t="s">
        <v>93</v>
      </c>
      <c r="K119" s="105"/>
      <c r="L119" s="53" t="s">
        <v>1</v>
      </c>
      <c r="M119" s="54" t="s">
        <v>33</v>
      </c>
      <c r="N119" s="54" t="s">
        <v>101</v>
      </c>
      <c r="O119" s="54" t="s">
        <v>102</v>
      </c>
      <c r="P119" s="54" t="s">
        <v>103</v>
      </c>
      <c r="Q119" s="54" t="s">
        <v>104</v>
      </c>
      <c r="R119" s="54" t="s">
        <v>105</v>
      </c>
      <c r="S119" s="55" t="s">
        <v>106</v>
      </c>
    </row>
    <row r="120" spans="2:62" s="1" customFormat="1" ht="22.9" customHeight="1">
      <c r="B120" s="26"/>
      <c r="C120" s="58" t="s">
        <v>107</v>
      </c>
      <c r="J120" s="108">
        <f>J121</f>
        <v>0</v>
      </c>
      <c r="K120" s="26"/>
      <c r="L120" s="56"/>
      <c r="M120" s="47"/>
      <c r="N120" s="47"/>
      <c r="O120" s="109" t="e">
        <f>O121</f>
        <v>#REF!</v>
      </c>
      <c r="P120" s="47"/>
      <c r="Q120" s="109" t="e">
        <f>Q121</f>
        <v>#REF!</v>
      </c>
      <c r="R120" s="47"/>
      <c r="S120" s="110" t="e">
        <f>S121</f>
        <v>#REF!</v>
      </c>
      <c r="AS120" s="14" t="s">
        <v>68</v>
      </c>
      <c r="AT120" s="14" t="s">
        <v>95</v>
      </c>
      <c r="BJ120" s="111" t="e">
        <f>BJ121</f>
        <v>#REF!</v>
      </c>
    </row>
    <row r="121" spans="2:62" s="11" customFormat="1" ht="25.9" customHeight="1">
      <c r="B121" s="112"/>
      <c r="D121" s="113" t="s">
        <v>68</v>
      </c>
      <c r="E121" s="114" t="s">
        <v>87</v>
      </c>
      <c r="F121" s="114" t="s">
        <v>193</v>
      </c>
      <c r="J121" s="115">
        <f>J122+J125+J128</f>
        <v>0</v>
      </c>
      <c r="K121" s="112"/>
      <c r="L121" s="116"/>
      <c r="O121" s="117" t="e">
        <f>#REF!+O122+O125+O128</f>
        <v>#REF!</v>
      </c>
      <c r="Q121" s="117" t="e">
        <f>#REF!+Q122+Q125+Q128</f>
        <v>#REF!</v>
      </c>
      <c r="S121" s="118" t="e">
        <f>#REF!+S122+S125+S128</f>
        <v>#REF!</v>
      </c>
      <c r="AQ121" s="113" t="s">
        <v>135</v>
      </c>
      <c r="AS121" s="119" t="s">
        <v>68</v>
      </c>
      <c r="AT121" s="119" t="s">
        <v>69</v>
      </c>
      <c r="AX121" s="113" t="s">
        <v>108</v>
      </c>
      <c r="BJ121" s="120" t="e">
        <f>#REF!+BJ122+BJ125+BJ128</f>
        <v>#REF!</v>
      </c>
    </row>
    <row r="122" spans="2:62" s="11" customFormat="1" ht="22.9" customHeight="1">
      <c r="B122" s="112"/>
      <c r="D122" s="113" t="s">
        <v>68</v>
      </c>
      <c r="E122" s="121" t="s">
        <v>194</v>
      </c>
      <c r="F122" s="121" t="s">
        <v>197</v>
      </c>
      <c r="J122" s="122">
        <f>BJ122</f>
        <v>0</v>
      </c>
      <c r="K122" s="112"/>
      <c r="L122" s="116"/>
      <c r="O122" s="117">
        <f>SUM(O123:O124)</f>
        <v>0</v>
      </c>
      <c r="Q122" s="117">
        <f>SUM(Q123:Q124)</f>
        <v>0</v>
      </c>
      <c r="S122" s="118">
        <f>SUM(S123:S124)</f>
        <v>0</v>
      </c>
      <c r="AQ122" s="113" t="s">
        <v>135</v>
      </c>
      <c r="AS122" s="119" t="s">
        <v>68</v>
      </c>
      <c r="AT122" s="119" t="s">
        <v>76</v>
      </c>
      <c r="AX122" s="113" t="s">
        <v>108</v>
      </c>
      <c r="BJ122" s="120">
        <f>SUM(BJ123:BJ124)</f>
        <v>0</v>
      </c>
    </row>
    <row r="123" spans="2:64" s="1" customFormat="1" ht="16.5" customHeight="1">
      <c r="B123" s="123"/>
      <c r="C123" s="124">
        <v>1</v>
      </c>
      <c r="D123" s="124" t="s">
        <v>109</v>
      </c>
      <c r="E123" s="125" t="s">
        <v>198</v>
      </c>
      <c r="F123" s="126" t="s">
        <v>199</v>
      </c>
      <c r="G123" s="127" t="s">
        <v>114</v>
      </c>
      <c r="H123" s="128">
        <v>60</v>
      </c>
      <c r="I123" s="129"/>
      <c r="J123" s="129">
        <f>ROUND(I123*H123,2)</f>
        <v>0</v>
      </c>
      <c r="K123" s="26"/>
      <c r="L123" s="130" t="s">
        <v>1</v>
      </c>
      <c r="M123" s="131" t="s">
        <v>34</v>
      </c>
      <c r="N123" s="132">
        <v>0</v>
      </c>
      <c r="O123" s="132">
        <f>N123*H123</f>
        <v>0</v>
      </c>
      <c r="P123" s="132">
        <v>0</v>
      </c>
      <c r="Q123" s="132">
        <f>P123*H123</f>
        <v>0</v>
      </c>
      <c r="R123" s="132">
        <v>0</v>
      </c>
      <c r="S123" s="133">
        <f>R123*H123</f>
        <v>0</v>
      </c>
      <c r="AQ123" s="134" t="s">
        <v>195</v>
      </c>
      <c r="AS123" s="134" t="s">
        <v>109</v>
      </c>
      <c r="AT123" s="134" t="s">
        <v>77</v>
      </c>
      <c r="AX123" s="14" t="s">
        <v>108</v>
      </c>
      <c r="BD123" s="135">
        <f>IF(M123="základní",J123,0)</f>
        <v>0</v>
      </c>
      <c r="BE123" s="135">
        <f>IF(M123="snížená",J123,0)</f>
        <v>0</v>
      </c>
      <c r="BF123" s="135">
        <f>IF(M123="zákl. přenesená",J123,0)</f>
        <v>0</v>
      </c>
      <c r="BG123" s="135">
        <f>IF(M123="sníž. přenesená",J123,0)</f>
        <v>0</v>
      </c>
      <c r="BH123" s="135">
        <f>IF(M123="nulová",J123,0)</f>
        <v>0</v>
      </c>
      <c r="BI123" s="14" t="s">
        <v>76</v>
      </c>
      <c r="BJ123" s="135">
        <f>ROUND(I123*H123,2)</f>
        <v>0</v>
      </c>
      <c r="BK123" s="14" t="s">
        <v>195</v>
      </c>
      <c r="BL123" s="134" t="s">
        <v>200</v>
      </c>
    </row>
    <row r="124" spans="2:64" s="1" customFormat="1" ht="16.5" customHeight="1">
      <c r="B124" s="123"/>
      <c r="C124" s="124">
        <v>2</v>
      </c>
      <c r="D124" s="124" t="s">
        <v>109</v>
      </c>
      <c r="E124" s="125" t="s">
        <v>201</v>
      </c>
      <c r="F124" s="126" t="s">
        <v>202</v>
      </c>
      <c r="G124" s="127" t="s">
        <v>191</v>
      </c>
      <c r="H124" s="128">
        <v>1</v>
      </c>
      <c r="I124" s="129"/>
      <c r="J124" s="129">
        <f>ROUND(I124*H124,2)</f>
        <v>0</v>
      </c>
      <c r="K124" s="26"/>
      <c r="L124" s="130" t="s">
        <v>1</v>
      </c>
      <c r="M124" s="131" t="s">
        <v>34</v>
      </c>
      <c r="N124" s="132">
        <v>0</v>
      </c>
      <c r="O124" s="132">
        <f>N124*H124</f>
        <v>0</v>
      </c>
      <c r="P124" s="132">
        <v>0</v>
      </c>
      <c r="Q124" s="132">
        <f>P124*H124</f>
        <v>0</v>
      </c>
      <c r="R124" s="132">
        <v>0</v>
      </c>
      <c r="S124" s="133">
        <f>R124*H124</f>
        <v>0</v>
      </c>
      <c r="AQ124" s="134" t="s">
        <v>195</v>
      </c>
      <c r="AS124" s="134" t="s">
        <v>109</v>
      </c>
      <c r="AT124" s="134" t="s">
        <v>77</v>
      </c>
      <c r="AX124" s="14" t="s">
        <v>108</v>
      </c>
      <c r="BD124" s="135">
        <f>IF(M124="základní",J124,0)</f>
        <v>0</v>
      </c>
      <c r="BE124" s="135">
        <f>IF(M124="snížená",J124,0)</f>
        <v>0</v>
      </c>
      <c r="BF124" s="135">
        <f>IF(M124="zákl. přenesená",J124,0)</f>
        <v>0</v>
      </c>
      <c r="BG124" s="135">
        <f>IF(M124="sníž. přenesená",J124,0)</f>
        <v>0</v>
      </c>
      <c r="BH124" s="135">
        <f>IF(M124="nulová",J124,0)</f>
        <v>0</v>
      </c>
      <c r="BI124" s="14" t="s">
        <v>76</v>
      </c>
      <c r="BJ124" s="135">
        <f>ROUND(I124*H124,2)</f>
        <v>0</v>
      </c>
      <c r="BK124" s="14" t="s">
        <v>195</v>
      </c>
      <c r="BL124" s="134" t="s">
        <v>203</v>
      </c>
    </row>
    <row r="125" spans="2:62" s="11" customFormat="1" ht="22.9" customHeight="1">
      <c r="B125" s="112"/>
      <c r="D125" s="113" t="s">
        <v>68</v>
      </c>
      <c r="E125" s="121" t="s">
        <v>196</v>
      </c>
      <c r="F125" s="121" t="s">
        <v>205</v>
      </c>
      <c r="J125" s="122">
        <f>BJ125</f>
        <v>0</v>
      </c>
      <c r="K125" s="112"/>
      <c r="L125" s="116"/>
      <c r="O125" s="117">
        <f>SUM(O126:O127)</f>
        <v>0</v>
      </c>
      <c r="Q125" s="117">
        <f>SUM(Q126:Q127)</f>
        <v>0</v>
      </c>
      <c r="S125" s="118">
        <f>SUM(S126:S127)</f>
        <v>0</v>
      </c>
      <c r="AQ125" s="113" t="s">
        <v>135</v>
      </c>
      <c r="AS125" s="119" t="s">
        <v>68</v>
      </c>
      <c r="AT125" s="119" t="s">
        <v>76</v>
      </c>
      <c r="AX125" s="113" t="s">
        <v>108</v>
      </c>
      <c r="BJ125" s="120">
        <f>SUM(BJ126:BJ127)</f>
        <v>0</v>
      </c>
    </row>
    <row r="126" spans="2:64" s="1" customFormat="1" ht="37.15" customHeight="1">
      <c r="B126" s="123"/>
      <c r="C126" s="124">
        <v>3</v>
      </c>
      <c r="D126" s="124" t="s">
        <v>109</v>
      </c>
      <c r="E126" s="125" t="s">
        <v>206</v>
      </c>
      <c r="F126" s="126" t="s">
        <v>235</v>
      </c>
      <c r="G126" s="127" t="s">
        <v>191</v>
      </c>
      <c r="H126" s="128">
        <v>1</v>
      </c>
      <c r="I126" s="129"/>
      <c r="J126" s="129">
        <f>ROUND(I126*H126,2)</f>
        <v>0</v>
      </c>
      <c r="K126" s="26"/>
      <c r="L126" s="130" t="s">
        <v>1</v>
      </c>
      <c r="M126" s="131" t="s">
        <v>34</v>
      </c>
      <c r="N126" s="132">
        <v>0</v>
      </c>
      <c r="O126" s="132">
        <f>N126*H126</f>
        <v>0</v>
      </c>
      <c r="P126" s="132">
        <v>0</v>
      </c>
      <c r="Q126" s="132">
        <f>P126*H126</f>
        <v>0</v>
      </c>
      <c r="R126" s="132">
        <v>0</v>
      </c>
      <c r="S126" s="133">
        <f>R126*H126</f>
        <v>0</v>
      </c>
      <c r="AQ126" s="134" t="s">
        <v>195</v>
      </c>
      <c r="AS126" s="134" t="s">
        <v>109</v>
      </c>
      <c r="AT126" s="134" t="s">
        <v>77</v>
      </c>
      <c r="AX126" s="14" t="s">
        <v>108</v>
      </c>
      <c r="BD126" s="135">
        <f>IF(M126="základní",J126,0)</f>
        <v>0</v>
      </c>
      <c r="BE126" s="135">
        <f>IF(M126="snížená",J126,0)</f>
        <v>0</v>
      </c>
      <c r="BF126" s="135">
        <f>IF(M126="zákl. přenesená",J126,0)</f>
        <v>0</v>
      </c>
      <c r="BG126" s="135">
        <f>IF(M126="sníž. přenesená",J126,0)</f>
        <v>0</v>
      </c>
      <c r="BH126" s="135">
        <f>IF(M126="nulová",J126,0)</f>
        <v>0</v>
      </c>
      <c r="BI126" s="14" t="s">
        <v>76</v>
      </c>
      <c r="BJ126" s="135">
        <f>ROUND(I126*H126,2)</f>
        <v>0</v>
      </c>
      <c r="BK126" s="14" t="s">
        <v>195</v>
      </c>
      <c r="BL126" s="134" t="s">
        <v>207</v>
      </c>
    </row>
    <row r="127" spans="2:64" s="1" customFormat="1" ht="16.5" customHeight="1">
      <c r="B127" s="123"/>
      <c r="C127" s="124">
        <v>4</v>
      </c>
      <c r="D127" s="124" t="s">
        <v>109</v>
      </c>
      <c r="E127" s="125" t="s">
        <v>209</v>
      </c>
      <c r="F127" s="126" t="s">
        <v>210</v>
      </c>
      <c r="G127" s="127" t="s">
        <v>208</v>
      </c>
      <c r="H127" s="128">
        <v>1</v>
      </c>
      <c r="I127" s="129"/>
      <c r="J127" s="129">
        <f>ROUND(I127*H127,2)</f>
        <v>0</v>
      </c>
      <c r="K127" s="26"/>
      <c r="L127" s="130" t="s">
        <v>1</v>
      </c>
      <c r="M127" s="131" t="s">
        <v>34</v>
      </c>
      <c r="N127" s="132">
        <v>0</v>
      </c>
      <c r="O127" s="132">
        <f>N127*H127</f>
        <v>0</v>
      </c>
      <c r="P127" s="132">
        <v>0</v>
      </c>
      <c r="Q127" s="132">
        <f>P127*H127</f>
        <v>0</v>
      </c>
      <c r="R127" s="132">
        <v>0</v>
      </c>
      <c r="S127" s="133">
        <f>R127*H127</f>
        <v>0</v>
      </c>
      <c r="AQ127" s="134" t="s">
        <v>195</v>
      </c>
      <c r="AS127" s="134" t="s">
        <v>109</v>
      </c>
      <c r="AT127" s="134" t="s">
        <v>77</v>
      </c>
      <c r="AX127" s="14" t="s">
        <v>108</v>
      </c>
      <c r="BD127" s="135">
        <f>IF(M127="základní",J127,0)</f>
        <v>0</v>
      </c>
      <c r="BE127" s="135">
        <f>IF(M127="snížená",J127,0)</f>
        <v>0</v>
      </c>
      <c r="BF127" s="135">
        <f>IF(M127="zákl. přenesená",J127,0)</f>
        <v>0</v>
      </c>
      <c r="BG127" s="135">
        <f>IF(M127="sníž. přenesená",J127,0)</f>
        <v>0</v>
      </c>
      <c r="BH127" s="135">
        <f>IF(M127="nulová",J127,0)</f>
        <v>0</v>
      </c>
      <c r="BI127" s="14" t="s">
        <v>76</v>
      </c>
      <c r="BJ127" s="135">
        <f>ROUND(I127*H127,2)</f>
        <v>0</v>
      </c>
      <c r="BK127" s="14" t="s">
        <v>195</v>
      </c>
      <c r="BL127" s="134" t="s">
        <v>211</v>
      </c>
    </row>
    <row r="128" spans="2:62" s="11" customFormat="1" ht="22.9" customHeight="1">
      <c r="B128" s="112"/>
      <c r="D128" s="113" t="s">
        <v>68</v>
      </c>
      <c r="E128" s="121" t="s">
        <v>204</v>
      </c>
      <c r="F128" s="121" t="s">
        <v>212</v>
      </c>
      <c r="J128" s="122">
        <f>BJ128</f>
        <v>0</v>
      </c>
      <c r="K128" s="112"/>
      <c r="L128" s="116"/>
      <c r="O128" s="117">
        <f>SUM(O129:O130)</f>
        <v>0</v>
      </c>
      <c r="Q128" s="117">
        <f>SUM(Q129:Q130)</f>
        <v>0</v>
      </c>
      <c r="S128" s="118">
        <f>SUM(S129:S130)</f>
        <v>0</v>
      </c>
      <c r="AQ128" s="113" t="s">
        <v>135</v>
      </c>
      <c r="AS128" s="119" t="s">
        <v>68</v>
      </c>
      <c r="AT128" s="119" t="s">
        <v>76</v>
      </c>
      <c r="AX128" s="113" t="s">
        <v>108</v>
      </c>
      <c r="BJ128" s="120">
        <f>SUM(BJ129:BJ130)</f>
        <v>0</v>
      </c>
    </row>
    <row r="129" spans="2:64" s="1" customFormat="1" ht="16.5" customHeight="1">
      <c r="B129" s="123"/>
      <c r="C129" s="124">
        <v>5</v>
      </c>
      <c r="D129" s="124" t="s">
        <v>109</v>
      </c>
      <c r="E129" s="125" t="s">
        <v>213</v>
      </c>
      <c r="F129" s="126" t="s">
        <v>227</v>
      </c>
      <c r="G129" s="127" t="s">
        <v>181</v>
      </c>
      <c r="H129" s="128">
        <v>10</v>
      </c>
      <c r="I129" s="129"/>
      <c r="J129" s="129">
        <f>ROUND(I129*H129,2)</f>
        <v>0</v>
      </c>
      <c r="K129" s="26"/>
      <c r="L129" s="130" t="s">
        <v>1</v>
      </c>
      <c r="M129" s="131" t="s">
        <v>34</v>
      </c>
      <c r="N129" s="132">
        <v>0</v>
      </c>
      <c r="O129" s="132">
        <f>N129*H129</f>
        <v>0</v>
      </c>
      <c r="P129" s="132">
        <v>0</v>
      </c>
      <c r="Q129" s="132">
        <f>P129*H129</f>
        <v>0</v>
      </c>
      <c r="R129" s="132">
        <v>0</v>
      </c>
      <c r="S129" s="133">
        <f>R129*H129</f>
        <v>0</v>
      </c>
      <c r="AQ129" s="134" t="s">
        <v>195</v>
      </c>
      <c r="AS129" s="134" t="s">
        <v>109</v>
      </c>
      <c r="AT129" s="134" t="s">
        <v>77</v>
      </c>
      <c r="AX129" s="14" t="s">
        <v>108</v>
      </c>
      <c r="BD129" s="135">
        <f>IF(M129="základní",J129,0)</f>
        <v>0</v>
      </c>
      <c r="BE129" s="135">
        <f>IF(M129="snížená",J129,0)</f>
        <v>0</v>
      </c>
      <c r="BF129" s="135">
        <f>IF(M129="zákl. přenesená",J129,0)</f>
        <v>0</v>
      </c>
      <c r="BG129" s="135">
        <f>IF(M129="sníž. přenesená",J129,0)</f>
        <v>0</v>
      </c>
      <c r="BH129" s="135">
        <f>IF(M129="nulová",J129,0)</f>
        <v>0</v>
      </c>
      <c r="BI129" s="14" t="s">
        <v>76</v>
      </c>
      <c r="BJ129" s="135">
        <f>ROUND(I129*H129,2)</f>
        <v>0</v>
      </c>
      <c r="BK129" s="14" t="s">
        <v>195</v>
      </c>
      <c r="BL129" s="134" t="s">
        <v>214</v>
      </c>
    </row>
    <row r="130" spans="2:64" s="1" customFormat="1" ht="16.5" customHeight="1">
      <c r="B130" s="123"/>
      <c r="C130" s="124">
        <v>6</v>
      </c>
      <c r="D130" s="124" t="s">
        <v>109</v>
      </c>
      <c r="E130" s="125" t="s">
        <v>215</v>
      </c>
      <c r="F130" s="126" t="s">
        <v>216</v>
      </c>
      <c r="G130" s="127" t="s">
        <v>181</v>
      </c>
      <c r="H130" s="128">
        <v>10</v>
      </c>
      <c r="I130" s="129"/>
      <c r="J130" s="129">
        <f>ROUND(I130*H130,2)</f>
        <v>0</v>
      </c>
      <c r="K130" s="26"/>
      <c r="L130" s="149" t="s">
        <v>1</v>
      </c>
      <c r="M130" s="150" t="s">
        <v>34</v>
      </c>
      <c r="N130" s="151">
        <v>0</v>
      </c>
      <c r="O130" s="151">
        <f>N130*H130</f>
        <v>0</v>
      </c>
      <c r="P130" s="151">
        <v>0</v>
      </c>
      <c r="Q130" s="151">
        <f>P130*H130</f>
        <v>0</v>
      </c>
      <c r="R130" s="151">
        <v>0</v>
      </c>
      <c r="S130" s="152">
        <f>R130*H130</f>
        <v>0</v>
      </c>
      <c r="AQ130" s="134" t="s">
        <v>195</v>
      </c>
      <c r="AS130" s="134" t="s">
        <v>109</v>
      </c>
      <c r="AT130" s="134" t="s">
        <v>77</v>
      </c>
      <c r="AX130" s="14" t="s">
        <v>108</v>
      </c>
      <c r="BD130" s="135">
        <f>IF(M130="základní",J130,0)</f>
        <v>0</v>
      </c>
      <c r="BE130" s="135">
        <f>IF(M130="snížená",J130,0)</f>
        <v>0</v>
      </c>
      <c r="BF130" s="135">
        <f>IF(M130="zákl. přenesená",J130,0)</f>
        <v>0</v>
      </c>
      <c r="BG130" s="135">
        <f>IF(M130="sníž. přenesená",J130,0)</f>
        <v>0</v>
      </c>
      <c r="BH130" s="135">
        <f>IF(M130="nulová",J130,0)</f>
        <v>0</v>
      </c>
      <c r="BI130" s="14" t="s">
        <v>76</v>
      </c>
      <c r="BJ130" s="135">
        <f>ROUND(I130*H130,2)</f>
        <v>0</v>
      </c>
      <c r="BK130" s="14" t="s">
        <v>195</v>
      </c>
      <c r="BL130" s="134" t="s">
        <v>217</v>
      </c>
    </row>
    <row r="131" spans="2:11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26"/>
    </row>
  </sheetData>
  <autoFilter ref="C119:J130"/>
  <mergeCells count="8">
    <mergeCell ref="E110:H110"/>
    <mergeCell ref="E112:H112"/>
    <mergeCell ref="K2:U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PC-SPLICHALOVA\splichalova</dc:creator>
  <cp:keywords/>
  <dc:description/>
  <cp:lastModifiedBy>Martin Špička</cp:lastModifiedBy>
  <cp:lastPrinted>2023-04-11T14:46:23Z</cp:lastPrinted>
  <dcterms:created xsi:type="dcterms:W3CDTF">2023-03-10T09:57:20Z</dcterms:created>
  <dcterms:modified xsi:type="dcterms:W3CDTF">2024-03-06T14:55:27Z</dcterms:modified>
  <cp:category/>
  <cp:version/>
  <cp:contentType/>
  <cp:contentStatus/>
</cp:coreProperties>
</file>